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ipadcgovtnz-my.sharepoint.com/personal/adele_bird_waipadc_govt_nz/Documents/ECM Documents/"/>
    </mc:Choice>
  </mc:AlternateContent>
  <xr:revisionPtr revIDLastSave="4" documentId="13_ncr:1_{54EA93A9-6B92-4597-817A-DD81A37146B3}" xr6:coauthVersionLast="47" xr6:coauthVersionMax="47" xr10:uidLastSave="{418184FD-1948-4B3D-BB24-FDD48A42DDF0}"/>
  <bookViews>
    <workbookView xWindow="28680" yWindow="-120" windowWidth="29040" windowHeight="15840" firstSheet="1" activeTab="4" xr2:uid="{00000000-000D-0000-FFFF-FFFF00000000}"/>
  </bookViews>
  <sheets>
    <sheet name="Sheet1" sheetId="1" state="hidden" r:id="rId1"/>
    <sheet name="PipelineWorks22-23 Transport" sheetId="14" r:id="rId2"/>
    <sheet name="PipelineWorks22-23 Waters" sheetId="15" r:id="rId3"/>
    <sheet name="PipelineWorks22-23 Community Fa" sheetId="16" r:id="rId4"/>
    <sheet name="PipelineWorks 22-23 Property Se" sheetId="17" r:id="rId5"/>
    <sheet name="Transportation" sheetId="9" state="hidden" r:id="rId6"/>
  </sheets>
  <definedNames>
    <definedName name="_10570026">#REF!</definedName>
    <definedName name="_xlnm._FilterDatabase" localSheetId="3" hidden="1">'PipelineWorks22-23 Community Fa'!$A$1:$K$17</definedName>
    <definedName name="_xlnm._FilterDatabase" localSheetId="1" hidden="1">'PipelineWorks22-23 Transport'!$A$1:$J$26</definedName>
    <definedName name="_xlnm._FilterDatabase" localSheetId="2" hidden="1">'PipelineWorks22-23 Waters'!$A$1:$J$22</definedName>
    <definedName name="_xlnm._FilterDatabase" localSheetId="5" hidden="1">Transportation!$A$3:$AL$3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7" l="1"/>
  <c r="F17" i="16"/>
  <c r="F22" i="15"/>
  <c r="F16" i="14"/>
  <c r="F26" i="14" s="1"/>
  <c r="F17" i="14"/>
  <c r="F24" i="14"/>
  <c r="F14" i="16" l="1"/>
  <c r="AJ145" i="9" l="1"/>
  <c r="AI145" i="9"/>
  <c r="AH145" i="9"/>
  <c r="AG145" i="9"/>
  <c r="AE145" i="9"/>
  <c r="AD145" i="9"/>
  <c r="AC145" i="9"/>
  <c r="AB145" i="9"/>
  <c r="AJ144" i="9"/>
  <c r="AI144" i="9"/>
  <c r="AH144" i="9"/>
  <c r="AG144" i="9"/>
  <c r="AE144" i="9"/>
  <c r="AD144" i="9"/>
  <c r="AC144" i="9"/>
  <c r="AB144" i="9"/>
  <c r="AJ143" i="9"/>
  <c r="AI143" i="9"/>
  <c r="AH143" i="9"/>
  <c r="AG143" i="9"/>
  <c r="AE143" i="9"/>
  <c r="AD143" i="9"/>
  <c r="AC143" i="9"/>
  <c r="AB143" i="9"/>
  <c r="AJ142" i="9"/>
  <c r="AI142" i="9"/>
  <c r="AH142" i="9"/>
  <c r="AG142" i="9"/>
  <c r="AE142" i="9"/>
  <c r="AD142" i="9"/>
  <c r="AC142" i="9"/>
  <c r="AB142" i="9"/>
  <c r="AJ141" i="9"/>
  <c r="AI141" i="9"/>
  <c r="AH141" i="9"/>
  <c r="AG141" i="9"/>
  <c r="AE141" i="9"/>
  <c r="AD141" i="9"/>
  <c r="AC141" i="9"/>
  <c r="AB141" i="9"/>
  <c r="AJ140" i="9"/>
  <c r="AI140" i="9"/>
  <c r="AH140" i="9"/>
  <c r="AG140" i="9"/>
  <c r="AE140" i="9"/>
  <c r="AD140" i="9"/>
  <c r="AC140" i="9"/>
  <c r="AB140" i="9"/>
  <c r="AJ139" i="9"/>
  <c r="AI139" i="9"/>
  <c r="AH139" i="9"/>
  <c r="AG139" i="9"/>
  <c r="AE139" i="9"/>
  <c r="AD139" i="9"/>
  <c r="AC139" i="9"/>
  <c r="AB139" i="9"/>
  <c r="AJ138" i="9"/>
  <c r="AI138" i="9"/>
  <c r="AH138" i="9"/>
  <c r="AG138" i="9"/>
  <c r="AE138" i="9"/>
  <c r="AD138" i="9"/>
  <c r="AC138" i="9"/>
  <c r="AB138" i="9"/>
  <c r="AJ137" i="9"/>
  <c r="AI137" i="9"/>
  <c r="AH137" i="9"/>
  <c r="AG137" i="9"/>
  <c r="AE137" i="9"/>
  <c r="AD137" i="9"/>
  <c r="AC137" i="9"/>
  <c r="AB137" i="9"/>
  <c r="AJ136" i="9"/>
  <c r="AI136" i="9"/>
  <c r="AH136" i="9"/>
  <c r="AG136" i="9"/>
  <c r="AE136" i="9"/>
  <c r="AD136" i="9"/>
  <c r="AC136" i="9"/>
  <c r="AB136" i="9"/>
  <c r="AJ135" i="9"/>
  <c r="AI135" i="9"/>
  <c r="AH135" i="9"/>
  <c r="AG135" i="9"/>
  <c r="AE135" i="9"/>
  <c r="AD135" i="9"/>
  <c r="AC135" i="9"/>
  <c r="AB135" i="9"/>
  <c r="AJ134" i="9"/>
  <c r="AJ146" i="9" s="1"/>
  <c r="AI134" i="9"/>
  <c r="AI146" i="9" s="1"/>
  <c r="AH134" i="9"/>
  <c r="AH146" i="9" s="1"/>
  <c r="AG134" i="9"/>
  <c r="AG146" i="9" s="1"/>
  <c r="AE134" i="9"/>
  <c r="AE146" i="9" s="1"/>
  <c r="AD134" i="9"/>
  <c r="AD146" i="9" s="1"/>
  <c r="AC134" i="9"/>
  <c r="AC146" i="9" s="1"/>
  <c r="AB134" i="9"/>
  <c r="AB146" i="9" s="1"/>
  <c r="AJ130" i="9"/>
  <c r="AI130" i="9"/>
  <c r="AH130" i="9"/>
  <c r="AG130" i="9"/>
  <c r="AE130" i="9"/>
  <c r="AD130" i="9"/>
  <c r="AC130" i="9"/>
  <c r="AB130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4" i="1" l="1"/>
  <c r="I33" i="1"/>
  <c r="I32" i="1"/>
  <c r="I31" i="1"/>
  <c r="I30" i="1"/>
  <c r="I29" i="1"/>
  <c r="I28" i="1"/>
  <c r="I27" i="1"/>
  <c r="I26" i="1"/>
  <c r="I25" i="1"/>
  <c r="B51" i="1"/>
  <c r="B50" i="1"/>
  <c r="B49" i="1"/>
  <c r="B48" i="1"/>
  <c r="B47" i="1"/>
  <c r="B46" i="1"/>
  <c r="B45" i="1"/>
  <c r="B44" i="1"/>
  <c r="B43" i="1"/>
  <c r="B42" i="1"/>
  <c r="D51" i="1"/>
  <c r="D50" i="1"/>
  <c r="D49" i="1"/>
  <c r="D48" i="1"/>
  <c r="D47" i="1"/>
  <c r="D46" i="1"/>
  <c r="D45" i="1"/>
  <c r="D44" i="1"/>
  <c r="D43" i="1"/>
  <c r="D42" i="1"/>
  <c r="C47" i="1"/>
  <c r="C46" i="1"/>
  <c r="C45" i="1"/>
  <c r="C44" i="1"/>
  <c r="C43" i="1"/>
  <c r="C42" i="1"/>
  <c r="C51" i="1"/>
  <c r="C50" i="1"/>
  <c r="C49" i="1"/>
  <c r="C48" i="1"/>
  <c r="G42" i="1" l="1"/>
  <c r="G43" i="1"/>
  <c r="G44" i="1"/>
  <c r="G45" i="1"/>
  <c r="G46" i="1"/>
  <c r="G47" i="1"/>
  <c r="G48" i="1"/>
  <c r="G49" i="1"/>
  <c r="G50" i="1"/>
  <c r="G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Sherryn Paterson</author>
  </authors>
  <commentList>
    <comment ref="B34" authorId="0" shapeId="0" xr:uid="{021CACB7-FFEC-479A-8157-E2C90AAAD3E4}">
      <text>
        <r>
          <rPr>
            <b/>
            <sz val="9"/>
            <color indexed="81"/>
            <rFont val="Tahoma"/>
            <family val="2"/>
          </rPr>
          <t>Sherryn Paterson:</t>
        </r>
        <r>
          <rPr>
            <sz val="9"/>
            <color indexed="81"/>
            <rFont val="Tahoma"/>
            <family val="2"/>
          </rPr>
          <t xml:space="preserve">
Design &amp; possible construction associated with C1/Victoria/Norfolk Dr East intersection upgrade with PR3070
</t>
        </r>
      </text>
    </comment>
    <comment ref="A37" authorId="0" shapeId="0" xr:uid="{D0ABC213-03F5-479C-8550-5721140A6430}">
      <text>
        <r>
          <rPr>
            <b/>
            <sz val="9"/>
            <color indexed="81"/>
            <rFont val="Tahoma"/>
            <family val="2"/>
          </rPr>
          <t>Sherryn Paterson:</t>
        </r>
        <r>
          <rPr>
            <sz val="9"/>
            <color indexed="81"/>
            <rFont val="Tahoma"/>
            <family val="2"/>
          </rPr>
          <t xml:space="preserve">
Was PR3117 &amp; PR3070
</t>
        </r>
      </text>
    </comment>
    <comment ref="A38" authorId="0" shapeId="0" xr:uid="{7F66AFAB-BAC3-4C2E-8091-7AA5F73299A4}">
      <text>
        <r>
          <rPr>
            <b/>
            <sz val="9"/>
            <color indexed="81"/>
            <rFont val="Tahoma"/>
            <family val="2"/>
          </rPr>
          <t>Sherryn Paterson:</t>
        </r>
        <r>
          <rPr>
            <sz val="9"/>
            <color indexed="81"/>
            <rFont val="Tahoma"/>
            <family val="2"/>
          </rPr>
          <t xml:space="preserve">
Was PR3165</t>
        </r>
      </text>
    </comment>
  </commentList>
</comments>
</file>

<file path=xl/sharedStrings.xml><?xml version="1.0" encoding="utf-8"?>
<sst xmlns="http://schemas.openxmlformats.org/spreadsheetml/2006/main" count="1656" uniqueCount="430">
  <si>
    <t>Includes vested</t>
  </si>
  <si>
    <t>Year</t>
  </si>
  <si>
    <t>$000</t>
  </si>
  <si>
    <t>2021/22 LTP</t>
  </si>
  <si>
    <t>2022/23 LTP</t>
  </si>
  <si>
    <t>2023/24 LTP</t>
  </si>
  <si>
    <t>2024/25 LTP</t>
  </si>
  <si>
    <t>2025/26 LTP</t>
  </si>
  <si>
    <t>2026/27 LTP</t>
  </si>
  <si>
    <t>2027/28 LTP</t>
  </si>
  <si>
    <t>2028/29</t>
  </si>
  <si>
    <t>2029/30</t>
  </si>
  <si>
    <t>2030/31</t>
  </si>
  <si>
    <t>Community Services &amp; Facilities</t>
  </si>
  <si>
    <t>Transportation</t>
  </si>
  <si>
    <t>Stormwater</t>
  </si>
  <si>
    <t>Water Treatment &amp; Supply</t>
  </si>
  <si>
    <t>Wastewater Treatment &amp; Disposal</t>
  </si>
  <si>
    <t>Support Services</t>
  </si>
  <si>
    <t>2021/22</t>
  </si>
  <si>
    <t>2022/23</t>
  </si>
  <si>
    <t>2023/24</t>
  </si>
  <si>
    <t>2024/25</t>
  </si>
  <si>
    <t>2025/26</t>
  </si>
  <si>
    <t>2026/27</t>
  </si>
  <si>
    <t>2027/28</t>
  </si>
  <si>
    <t>Renewal</t>
  </si>
  <si>
    <t>Growth</t>
  </si>
  <si>
    <t>LOS</t>
  </si>
  <si>
    <t>Vested</t>
  </si>
  <si>
    <t>PCG</t>
  </si>
  <si>
    <t>Capex</t>
  </si>
  <si>
    <t>Fairview Road Water Main</t>
  </si>
  <si>
    <t>Te Awamutu Internal CBD Rising Main</t>
  </si>
  <si>
    <t>Victoria Rd Upgrade</t>
  </si>
  <si>
    <t>Cambridge Growth Cell Roading Land Purchases C1</t>
  </si>
  <si>
    <t>C1 Norfolk Roading &amp; Victoria Rd Urbanisation</t>
  </si>
  <si>
    <t>C8 C9 C10 Hautapu Rd - 1st section of Collector Rd</t>
  </si>
  <si>
    <t>C8 C9 C10 Hautapu Rd 1st Roundabout at Victoria Rd/</t>
  </si>
  <si>
    <t>C8 C9 C10 Hautapu &amp; Hannon Rd Urbanisation</t>
  </si>
  <si>
    <t>Hautapu Transportation Land</t>
  </si>
  <si>
    <t>Frontier Road Plan Change Roading</t>
  </si>
  <si>
    <t>Ngahinapouri SH39 Intersection &amp; N1/N2 Development</t>
  </si>
  <si>
    <t>Waipuke Reserve Development</t>
  </si>
  <si>
    <t>District Wide Skateparks</t>
  </si>
  <si>
    <t>Playground Equipment &amp; Safety Surfaces Renewal</t>
  </si>
  <si>
    <t>Cemetery Capacity Developments</t>
  </si>
  <si>
    <t>Cycling Projects Cambridge Urban</t>
  </si>
  <si>
    <t>Te Awamutu/Kihikihi Cycle Town Routes</t>
  </si>
  <si>
    <t>Hamilton Road/Cambridge Road Urbanisation</t>
  </si>
  <si>
    <t>Te Awamutu Bus Service</t>
  </si>
  <si>
    <t>Cambridge Bus Service</t>
  </si>
  <si>
    <t>Variable Speed Control Signs</t>
  </si>
  <si>
    <t>Minor Road Legalisation</t>
  </si>
  <si>
    <t>Amenity Lighting Renewals</t>
  </si>
  <si>
    <t>Car Park Renewals</t>
  </si>
  <si>
    <t>Bus Shelter Renewals</t>
  </si>
  <si>
    <t>New Footpath Construction</t>
  </si>
  <si>
    <t>Town Concept Plan Implementation - TA - Market Street</t>
  </si>
  <si>
    <t>Unsealed Smoothing</t>
  </si>
  <si>
    <t>Reseals</t>
  </si>
  <si>
    <t>Thin Ashpaltic Contrete</t>
  </si>
  <si>
    <t>Kerbing</t>
  </si>
  <si>
    <t>Culverts &amp; headwalls</t>
  </si>
  <si>
    <t>Large culverts</t>
  </si>
  <si>
    <t>Catchpit Renewal</t>
  </si>
  <si>
    <t>Pavement Rehab</t>
  </si>
  <si>
    <t>Guardrail Renewals</t>
  </si>
  <si>
    <t>Victoria Bridge Painting Substructure</t>
  </si>
  <si>
    <t>Signs replacement (mainly  vandalised)</t>
  </si>
  <si>
    <t>Lighting Replacement</t>
  </si>
  <si>
    <t>Footpath Renewals</t>
  </si>
  <si>
    <t>Street Light Improvements (Subsidy)</t>
  </si>
  <si>
    <t>Speed Management Implementation</t>
  </si>
  <si>
    <t>CCTV - Video System</t>
  </si>
  <si>
    <t>Urban Street Improvements</t>
  </si>
  <si>
    <t>Key WDC Physical Works Contract Plan - 2021 to 2024</t>
  </si>
  <si>
    <t>Draft 2021-31 LTP plus February 2021 Forecast Changes</t>
  </si>
  <si>
    <t>2021/22 FY</t>
  </si>
  <si>
    <t>2022/23 FY</t>
  </si>
  <si>
    <t>2023/24 FY</t>
  </si>
  <si>
    <t>20/21</t>
  </si>
  <si>
    <t>PD Resource 2021/22</t>
  </si>
  <si>
    <t>PR No.</t>
  </si>
  <si>
    <t>Project Description</t>
  </si>
  <si>
    <t>Location</t>
  </si>
  <si>
    <t>Programme</t>
  </si>
  <si>
    <t>Team</t>
  </si>
  <si>
    <t>Apr-June</t>
  </si>
  <si>
    <t>Jul-Sept</t>
  </si>
  <si>
    <t>Oct-Dec</t>
  </si>
  <si>
    <t>Jan-Mar</t>
  </si>
  <si>
    <t>Proposed Resource</t>
  </si>
  <si>
    <t>Comments</t>
  </si>
  <si>
    <t>District Wide</t>
  </si>
  <si>
    <t>C</t>
  </si>
  <si>
    <t>Structual Bridge Works</t>
  </si>
  <si>
    <t>Stock Underpasses</t>
  </si>
  <si>
    <t>Roading - Minor Safety</t>
  </si>
  <si>
    <t>Roading - Minor Safety - Peake / Bruntwood Intersection</t>
  </si>
  <si>
    <t>Cambridge</t>
  </si>
  <si>
    <t>Project Delivery</t>
  </si>
  <si>
    <t>I&amp;D</t>
  </si>
  <si>
    <t>P</t>
  </si>
  <si>
    <t>Karan</t>
  </si>
  <si>
    <t>Town Concept Plan Implementation - Te Awamutu - Market Street</t>
  </si>
  <si>
    <t>Te Awamutu</t>
  </si>
  <si>
    <t>Town Concept Plan Implementation - Te Awamutu - Mahoe Street</t>
  </si>
  <si>
    <t xml:space="preserve">Ohaupo Town Concept </t>
  </si>
  <si>
    <t>Ohaupo</t>
  </si>
  <si>
    <t>Bus Infrastructure (electric buses)</t>
  </si>
  <si>
    <t>Bilyana</t>
  </si>
  <si>
    <t>Picquet Hill Plan Change</t>
  </si>
  <si>
    <t>Roading</t>
  </si>
  <si>
    <t>Cambridge Deferred Residential Collector Rd - Norfolk West</t>
  </si>
  <si>
    <t>Carl</t>
  </si>
  <si>
    <t>Move out a year</t>
  </si>
  <si>
    <t>Check Transportation with Byran - do without intersection?? Depends on land purchase Foodstuffs / Schick</t>
  </si>
  <si>
    <t>Hamilton Road / Cambridge Road Urbanisation</t>
  </si>
  <si>
    <t>Cambridge Growth Cells C5 &amp; C6 Lamb Street Intersection - Roundabout</t>
  </si>
  <si>
    <t>Ngahinapouri</t>
  </si>
  <si>
    <t>Design underway - may come forward</t>
  </si>
  <si>
    <t>Kihikihi</t>
  </si>
  <si>
    <t>PE 0.2</t>
  </si>
  <si>
    <t>Waiting for Waters and Transport - needs scoping</t>
  </si>
  <si>
    <t>TBC</t>
  </si>
  <si>
    <t>Depends on land purchase various including SPS</t>
  </si>
  <si>
    <t>PD / Property</t>
  </si>
  <si>
    <t>L</t>
  </si>
  <si>
    <t>Shanel Place Footbridge Renewal</t>
  </si>
  <si>
    <t>Land years 2 &amp; 3 - move year 1 budget out</t>
  </si>
  <si>
    <t>Cambridge Growth Cell - C1 Structure Plan Roading</t>
  </si>
  <si>
    <t>PD / Developer</t>
  </si>
  <si>
    <t>D</t>
  </si>
  <si>
    <t>Resourcing covered in Line 24 - Honiss / Foodstuffs</t>
  </si>
  <si>
    <t>Depends on land purchase Hannon</t>
  </si>
  <si>
    <t>Resourcing covered in line 27</t>
  </si>
  <si>
    <t>Te Awamutu Growth Cells - T9/T10 New Collector Road and Walkway</t>
  </si>
  <si>
    <t>Check with Bryan</t>
  </si>
  <si>
    <t>Finlay Dentention Ponds / Houchens Pond</t>
  </si>
  <si>
    <t>Hamilton</t>
  </si>
  <si>
    <t>Robbie</t>
  </si>
  <si>
    <t>Cambridge Growth Cells Stormwater Development Provision C2 &amp; C3</t>
  </si>
  <si>
    <t>James</t>
  </si>
  <si>
    <t>Wastewater</t>
  </si>
  <si>
    <t>District Wide Sewer Pipe Replacement</t>
  </si>
  <si>
    <t>Cambridge Wastewater Treatment Plant Upgrade</t>
  </si>
  <si>
    <t>Construction</t>
  </si>
  <si>
    <t>Water</t>
  </si>
  <si>
    <t>Watermain Renewals and Installation</t>
  </si>
  <si>
    <t>Telemetry Upgrades</t>
  </si>
  <si>
    <t>Parallel Road Water Treatment Plant Upgrade</t>
  </si>
  <si>
    <t>Gordon</t>
  </si>
  <si>
    <t>Procurement</t>
  </si>
  <si>
    <t>Rob</t>
  </si>
  <si>
    <t>Asa</t>
  </si>
  <si>
    <t>Te Awa Cycle Path</t>
  </si>
  <si>
    <t>Dog Pound Development</t>
  </si>
  <si>
    <t>c</t>
  </si>
  <si>
    <t>Paul</t>
  </si>
  <si>
    <t>Sports Fields Improvements</t>
  </si>
  <si>
    <t>Land Purchase</t>
  </si>
  <si>
    <t>Investigation &amp; Design
(Not Yet Committed)</t>
  </si>
  <si>
    <t>Physical Works Procurement</t>
  </si>
  <si>
    <t>Physical Works / Construction</t>
  </si>
  <si>
    <t>Developer</t>
  </si>
  <si>
    <t xml:space="preserve">P </t>
  </si>
  <si>
    <t xml:space="preserve">D </t>
  </si>
  <si>
    <t>PE</t>
  </si>
  <si>
    <t>PM</t>
  </si>
  <si>
    <t>SPM</t>
  </si>
  <si>
    <t>Capex / Opex</t>
  </si>
  <si>
    <t>Budget</t>
  </si>
  <si>
    <t>Opex</t>
  </si>
  <si>
    <t>Sally</t>
  </si>
  <si>
    <t>PD Resource Breakdown</t>
  </si>
  <si>
    <t>Transportation Resource 2021/22</t>
  </si>
  <si>
    <t>Contract</t>
  </si>
  <si>
    <t>Total 3 Years</t>
  </si>
  <si>
    <t>27-17-18 General Mtnce</t>
  </si>
  <si>
    <t>27-18-14 Traffic Services</t>
  </si>
  <si>
    <t>290010 - St Light Mtnce &amp; Renewal</t>
  </si>
  <si>
    <t>27-18-24 Video System</t>
  </si>
  <si>
    <t>Cambridge Growth Cell - C1 -  Norfolk Road and Victoria Road Urbanisation</t>
  </si>
  <si>
    <t>Kihikihi Brown Field Roading</t>
  </si>
  <si>
    <t>Transportation / Stormwater</t>
  </si>
  <si>
    <t>CB Growth Cells - C2/C3 Collector Roads &amp; Green Belt Connection - Construction</t>
  </si>
  <si>
    <t>CB Growth Cells - C2/C3 Collector Roads &amp; Green Belt Connection - Land</t>
  </si>
  <si>
    <t>Cycleway PCG</t>
  </si>
  <si>
    <t>Cambridge Growth Cells - C8 C9 &amp; C10 Hautapu Rd 1st roundabout at Victoria Rd</t>
  </si>
  <si>
    <t>Footpath Maintenance</t>
  </si>
  <si>
    <t>Amenity Lighting Maitenance</t>
  </si>
  <si>
    <t>Amenity Lighting Electricity</t>
  </si>
  <si>
    <t>Street Furniture</t>
  </si>
  <si>
    <t>290128 - Urban CBD St Cleaning</t>
  </si>
  <si>
    <t>Pest/Noxious Plant Eradication</t>
  </si>
  <si>
    <t>Leaf Clearance</t>
  </si>
  <si>
    <t>Car Park Maintenance</t>
  </si>
  <si>
    <t>290128 - Urban CBD St Cleaning
27-17-18 General Mtnce
27-18-14 Traffic Services</t>
  </si>
  <si>
    <t>Passenger Transport Infrastructure</t>
  </si>
  <si>
    <t>Car Park Improvements</t>
  </si>
  <si>
    <t>CBD Streetsweeping</t>
  </si>
  <si>
    <t>Urban Street Cleaning</t>
  </si>
  <si>
    <t>Parking Strategy</t>
  </si>
  <si>
    <t>Total Mobility</t>
  </si>
  <si>
    <t>Sealed Pavement Maintenance</t>
  </si>
  <si>
    <t>Pre reseal repairs</t>
  </si>
  <si>
    <t>General Unsealed Pavement Maintenance</t>
  </si>
  <si>
    <t>Maintenance metal</t>
  </si>
  <si>
    <t>General Routine Drainage Maintenance</t>
  </si>
  <si>
    <t>290128 - Urban CBD St Cleaning
27-17-18 General Mtnce</t>
  </si>
  <si>
    <t>Urban &amp; CBD 30% clean</t>
  </si>
  <si>
    <t>Minor repairs</t>
  </si>
  <si>
    <t>Clean &amp; paint</t>
  </si>
  <si>
    <t>Vegetation Spraying</t>
  </si>
  <si>
    <t>Litter</t>
  </si>
  <si>
    <t>Signs Maintenance</t>
  </si>
  <si>
    <t>Marker Pegs</t>
  </si>
  <si>
    <t>Road Marking</t>
  </si>
  <si>
    <t>Electricity costs</t>
  </si>
  <si>
    <t>Lighting Maintenance</t>
  </si>
  <si>
    <t>Level Crossings</t>
  </si>
  <si>
    <t>Business Unit</t>
  </si>
  <si>
    <t>RAMM</t>
  </si>
  <si>
    <t>Bridge inspection</t>
  </si>
  <si>
    <t>Investigations</t>
  </si>
  <si>
    <t>Other Safety Improvements</t>
  </si>
  <si>
    <t>Co-ordination</t>
  </si>
  <si>
    <t>Vegetation Mowing</t>
  </si>
  <si>
    <t>RAMM &amp; FWP Validation</t>
  </si>
  <si>
    <t>Maintenance Overheads</t>
  </si>
  <si>
    <t>Ababdoned Cars</t>
  </si>
  <si>
    <t>Cycleway Maintenance/Renewals</t>
  </si>
  <si>
    <t>Utility Auditing/Administration</t>
  </si>
  <si>
    <t>AMP Improvements</t>
  </si>
  <si>
    <t>Traffic Signals</t>
  </si>
  <si>
    <t>Slips &amp; hazards</t>
  </si>
  <si>
    <t>CCTV Operation</t>
  </si>
  <si>
    <t>Road Closures during Events</t>
  </si>
  <si>
    <t>C2/C3 Collector Roads and Green Belt Connection - Land</t>
  </si>
  <si>
    <t>T9/T10 New Collector Road &amp; Walkway</t>
  </si>
  <si>
    <t>Willamson St - Streetscape</t>
  </si>
  <si>
    <t>Kerbside Recycling</t>
  </si>
  <si>
    <t>Transportation Resource Breakdown</t>
  </si>
  <si>
    <t xml:space="preserve">L  </t>
  </si>
  <si>
    <t>Jennifer</t>
  </si>
  <si>
    <t>Erik</t>
  </si>
  <si>
    <t>Jason</t>
  </si>
  <si>
    <t>Mike</t>
  </si>
  <si>
    <t>Joe</t>
  </si>
  <si>
    <t>Sergey</t>
  </si>
  <si>
    <t>Tina</t>
  </si>
  <si>
    <t>Julie</t>
  </si>
  <si>
    <t>Bishow</t>
  </si>
  <si>
    <t>Community Facilities</t>
  </si>
  <si>
    <t xml:space="preserve">Project </t>
  </si>
  <si>
    <t>PR4033</t>
  </si>
  <si>
    <t>Various roads within the district</t>
  </si>
  <si>
    <t>PR4031/4032/4308</t>
  </si>
  <si>
    <t>Culverts &amp; Headwalls &amp; Catchpits</t>
  </si>
  <si>
    <t>PR4098</t>
  </si>
  <si>
    <t>Painting Substructure</t>
  </si>
  <si>
    <t>PR3119</t>
  </si>
  <si>
    <t>PR3120</t>
  </si>
  <si>
    <t>Streetscape Safety Improvements</t>
  </si>
  <si>
    <t>PR3041</t>
  </si>
  <si>
    <t>New roundabout on Cambridge Rd, Te Awamutu</t>
  </si>
  <si>
    <t>PR3185 / 3070 / 3165</t>
  </si>
  <si>
    <t>PR3189</t>
  </si>
  <si>
    <t>Urbanisation as new growth cells develop</t>
  </si>
  <si>
    <t>PR3186</t>
  </si>
  <si>
    <t>New roundabout on Cambridge Rd / Lamb St / Kaipaki Rd</t>
  </si>
  <si>
    <t>PR3188</t>
  </si>
  <si>
    <t>PR3143</t>
  </si>
  <si>
    <t>PR3171 / PR2409</t>
  </si>
  <si>
    <t>Kihikihi Brown Field Roading &amp; Stormwater Works</t>
  </si>
  <si>
    <t>Urbanisation in line with developments</t>
  </si>
  <si>
    <t>PR3169</t>
  </si>
  <si>
    <t>PR2337 / 2542</t>
  </si>
  <si>
    <t>Stormwater Renewals and Hot Spots</t>
  </si>
  <si>
    <t>PR2408</t>
  </si>
  <si>
    <t>PR2266</t>
  </si>
  <si>
    <t>PR2543 / 2217</t>
  </si>
  <si>
    <t>District Wide Wastewater Pipe Upgrades</t>
  </si>
  <si>
    <t>PR2339</t>
  </si>
  <si>
    <t>PR2546</t>
  </si>
  <si>
    <t>PR2532</t>
  </si>
  <si>
    <t>Upgrade of the the existing water mains in Fairview Rd, Te Awamutu</t>
  </si>
  <si>
    <t>PR2209</t>
  </si>
  <si>
    <t>Watermain renewals and upgrades across the district</t>
  </si>
  <si>
    <t>PR2419</t>
  </si>
  <si>
    <t>PR2348 / 2351 / 2350 / 2353</t>
  </si>
  <si>
    <t>Premier, Amenity, Neighbourhood and Special Purpose Reserves</t>
  </si>
  <si>
    <t>PR2522 / 1880</t>
  </si>
  <si>
    <t>Park Renewals and Park Structure Renewals</t>
  </si>
  <si>
    <t>PR2370</t>
  </si>
  <si>
    <t>PR2545 / 2561 / 2562</t>
  </si>
  <si>
    <t>PR2488</t>
  </si>
  <si>
    <t>PR2170</t>
  </si>
  <si>
    <t>PR4292/4293</t>
  </si>
  <si>
    <t>Cycling Projects Cambridge and Te Awamutu</t>
  </si>
  <si>
    <t>PR2587</t>
  </si>
  <si>
    <t>Delivery of Lake Te Koo Utu Concept Plan</t>
  </si>
  <si>
    <t>PR2585</t>
  </si>
  <si>
    <t>PR2396</t>
  </si>
  <si>
    <t>Environmental Services</t>
  </si>
  <si>
    <t>WDC Pipeline of  Physical Works Plan - 2022-23</t>
  </si>
  <si>
    <t>PR4028 / PR4029 / PR3018</t>
  </si>
  <si>
    <t>Sealed Road Resurfacing and Carpark Renewals</t>
  </si>
  <si>
    <t>PR4027</t>
  </si>
  <si>
    <t>PR4169 / PR4370</t>
  </si>
  <si>
    <t>Roading - Minor Safety and Speed Mangement Implementation</t>
  </si>
  <si>
    <t>PR4040 / PR4051 / PR4159</t>
  </si>
  <si>
    <t>PR4045 / PR4266 / PR3015</t>
  </si>
  <si>
    <t>Street Lighting Renewals and Improvements</t>
  </si>
  <si>
    <t>PR4376</t>
  </si>
  <si>
    <t>Bus Infrastructure</t>
  </si>
  <si>
    <t>PR3064 / PR4353 / PR4030</t>
  </si>
  <si>
    <t>New Footpath Construction &amp; Footpath Renewals &amp; Kerbing</t>
  </si>
  <si>
    <t>PR3068 / PR4378</t>
  </si>
  <si>
    <t>Ohaupo Town Concept and Safety Improvements</t>
  </si>
  <si>
    <t>PR2557 / 2544</t>
  </si>
  <si>
    <t>District Wide Pump Station Renewals &amp; Upgrades</t>
  </si>
  <si>
    <t>PR2556</t>
  </si>
  <si>
    <t>PR2548</t>
  </si>
  <si>
    <t>PR2541</t>
  </si>
  <si>
    <t>Hautapu</t>
  </si>
  <si>
    <t>PR2028 / PR2024</t>
  </si>
  <si>
    <t>PR2547 / PR2334 / PR2411</t>
  </si>
  <si>
    <t>PR1901 / PR2467 / PR2462</t>
  </si>
  <si>
    <t>Water Connections and Meters</t>
  </si>
  <si>
    <t>PR2022</t>
  </si>
  <si>
    <t xml:space="preserve">Installation of equipment to allow for operational technical improvements </t>
  </si>
  <si>
    <t>PR2027</t>
  </si>
  <si>
    <t>PR2533</t>
  </si>
  <si>
    <t>Peat Lakes and Heritage Sites Restoration and Development</t>
  </si>
  <si>
    <t>PR2359</t>
  </si>
  <si>
    <t>Investigation &amp; Design</t>
  </si>
  <si>
    <t>Design of Golf Road gravity main for construction in 2023/24</t>
  </si>
  <si>
    <t>New and renewal of water connections and meters across the district</t>
  </si>
  <si>
    <t>District Wide Wastewater Treatment Plant Renewals</t>
  </si>
  <si>
    <t>Design and consent of a new WW treatment plant</t>
  </si>
  <si>
    <t>PR2534 / PR2357</t>
  </si>
  <si>
    <t>PR2165 / PR2172 / PR2184 / PR2176 / PR1863 / PR2051 / PR2178</t>
  </si>
  <si>
    <t>PR2576 / PR2575</t>
  </si>
  <si>
    <t>Bus Shelters</t>
  </si>
  <si>
    <t>Primary and secondary drainage into sports fields and irrigation systems</t>
  </si>
  <si>
    <t>New Roundabout Cambridge Road</t>
  </si>
  <si>
    <t>Transportation Capital Programme</t>
  </si>
  <si>
    <t>2022-2023 Draft Budget</t>
  </si>
  <si>
    <t>Transportation Total</t>
  </si>
  <si>
    <t>Jul-Sep</t>
  </si>
  <si>
    <t>Apr-Jun</t>
  </si>
  <si>
    <t>Three Waters Capital Programme</t>
  </si>
  <si>
    <t>Three Waters Total</t>
  </si>
  <si>
    <t>Community Facilities Capital Programme</t>
  </si>
  <si>
    <t>Community Facilities Total</t>
  </si>
  <si>
    <t>Delivery of planned renewals and minor improvements programme</t>
  </si>
  <si>
    <t>Construction of new District Dog Pound</t>
  </si>
  <si>
    <t>Town Concept Plan Implementation - Te Awamutu - Market St</t>
  </si>
  <si>
    <t>Town Concept Plan Implementation - Te Awamutu - Mahoe St</t>
  </si>
  <si>
    <t>Delivery of Cycling Network Plans - Urban Mobility</t>
  </si>
  <si>
    <t>Local road &amp; intersection improvements with development</t>
  </si>
  <si>
    <t>Cambridge / Victoria Road Urbanisation</t>
  </si>
  <si>
    <t>Streetscape improvements to support Town Concept Plan</t>
  </si>
  <si>
    <t>Structural Bridge Works, Stock Underpasses, Guardrail Renewals</t>
  </si>
  <si>
    <t>Cambridge Growth C1 - Norfolk &amp; Victoria Road Urbanisation</t>
  </si>
  <si>
    <t>Cambridge Growth C5/C6 Lamb Street Intersection</t>
  </si>
  <si>
    <t>Cambridge Growth C2/C3 Roads &amp; Green Belt Connection</t>
  </si>
  <si>
    <t>Streambank protection and restoration works Mangaohoi &amp; Mangapiko Streams in urban area</t>
  </si>
  <si>
    <t>Mangohoi-Mangapiko Outlet, Erosion Control, Amenity Enhancement</t>
  </si>
  <si>
    <t>Improvement of SW detention facilities to comply with existing resource consent conditions</t>
  </si>
  <si>
    <t>SW projects within developments, e.g. significant new pipes &amp; river outlet in C3, swale network in C2</t>
  </si>
  <si>
    <t>Upgrades to the existing WW pipe network in high growth areas in Waipā</t>
  </si>
  <si>
    <t>WW Renewal project. Primary focus on pipe relining, pipe replacement where required</t>
  </si>
  <si>
    <t>Upgrades  renewals to existing WW pumpstations. Primarily equipment upgrades.</t>
  </si>
  <si>
    <t>Upgrades renewals to existing WW treatment plants.  Primarlily equipment upgrades as opposed.</t>
  </si>
  <si>
    <t>Te Awamutu Growth - Golf Road (T8) Wastewater Provision</t>
  </si>
  <si>
    <t>Te Awamutu &amp; Cambridge Fire &amp; Water Level of Service Upgrades</t>
  </si>
  <si>
    <t>Improvement to water supply network to mainatin LOS compliance for fire fighting and water supply</t>
  </si>
  <si>
    <t>Reservoir &amp; Water Treatment Plant  &amp; above ground asset Renewals</t>
  </si>
  <si>
    <t>New trunk main &amp; pumpstation to feed into new Watkins Road reservoir in Cambridge North</t>
  </si>
  <si>
    <t>Ongoing work to upgrade Water Service telemetry network</t>
  </si>
  <si>
    <t>Cambridge Growth Cell C8 Water Reticulation</t>
  </si>
  <si>
    <t>Internal trunk mains, feeds from existing mains in Hannon Rd in preparation for Ring Main</t>
  </si>
  <si>
    <t>Public Conveniences Renewals, New Facilities &amp; Water Efficiency</t>
  </si>
  <si>
    <t>Cycleway Te Awamutu/Ngaroto/Pirongia Connection - Section 1</t>
  </si>
  <si>
    <t>Cycleway Te Awamutu /Ngaroto/Pirongia Connection - Section 2</t>
  </si>
  <si>
    <t>Lake Te Koo Utu</t>
  </si>
  <si>
    <t>Recreational cycleway from Lake Ngaroto to Pirongia</t>
  </si>
  <si>
    <t>Recreational cycleway from Te Awamutu to Lake Ngaroto</t>
  </si>
  <si>
    <t>Renewal &amp; improvements of Skateparks, development of new facilities</t>
  </si>
  <si>
    <t xml:space="preserve">Renewal &amp; improvement of existing,  &amp; construction of new public conveniences </t>
  </si>
  <si>
    <t>Infrastructure development of existing cemeteries to provide additional capacity</t>
  </si>
  <si>
    <t>PR4380 / PR3046</t>
  </si>
  <si>
    <t>WDC Pipeline of Physical Works Plan - 2022-23</t>
  </si>
  <si>
    <t>Property Services Capital Programme</t>
  </si>
  <si>
    <t>2022-23  Draft Budget</t>
  </si>
  <si>
    <t>PR2526</t>
  </si>
  <si>
    <t>Cambridge Museum</t>
  </si>
  <si>
    <t>Re-roofing and seismic upgrade of the Cambridge Museum</t>
  </si>
  <si>
    <t>Property Services</t>
  </si>
  <si>
    <t>PR2523</t>
  </si>
  <si>
    <t>Engineering Annex</t>
  </si>
  <si>
    <t>Re-roofing and window renewals on the Engineering Annex</t>
  </si>
  <si>
    <t>PR2208</t>
  </si>
  <si>
    <t>New Pensioner Housing</t>
  </si>
  <si>
    <t>Construction of New Pensioner units, including parking and services</t>
  </si>
  <si>
    <t>PR2238</t>
  </si>
  <si>
    <t>Leamington Skating Rink</t>
  </si>
  <si>
    <t>Strengthen, bird proof and repair Skating Rink</t>
  </si>
  <si>
    <t>PR2525</t>
  </si>
  <si>
    <t>Cambridge Town Hall Clock</t>
  </si>
  <si>
    <t>Cambridge Town Hall Clock Tower repair and clock automation</t>
  </si>
  <si>
    <t>PR1038</t>
  </si>
  <si>
    <t>Pensioner Housing Renewals</t>
  </si>
  <si>
    <t>Various Pensioner unit renewals, including unit renewal and re-roofing</t>
  </si>
  <si>
    <t>PR9178</t>
  </si>
  <si>
    <t>TA Maori Women's League</t>
  </si>
  <si>
    <t>Re-roofing and new spouting</t>
  </si>
  <si>
    <t>Kihikihi Police House</t>
  </si>
  <si>
    <t>Re-roofing</t>
  </si>
  <si>
    <t>PR2515</t>
  </si>
  <si>
    <t>Council Occupied &amp; Community Occupied Renewals</t>
  </si>
  <si>
    <t>Various renewals on Council Occupied and Community Occupied facilities</t>
  </si>
  <si>
    <t>Property Services Project Total</t>
  </si>
  <si>
    <t>Implementing amenity assets to support the concept plan intent and providing water and power to site</t>
  </si>
  <si>
    <t>Collective Hydro Lakes &amp; Karapiro/Arapuni Lakes</t>
  </si>
  <si>
    <t>Undertake concept plan for lakeside reserves &amp; provide erosion control mitigation</t>
  </si>
  <si>
    <t>Sites include Lakes Rotopiko, &amp; Mangakaware, Pukemako, &amp; Matakitaki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</si>
</sst>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F6F7D5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B7F7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417">
    <xf numFmtId="0" fontId="0" fillId="0" borderId="0" xfId="0"/>
    <xf numFmtId="6" fontId="0" fillId="0" borderId="0" xfId="0" quotePrefix="1" applyNumberFormat="1" applyAlignment="1">
      <alignment horizontal="right"/>
    </xf>
    <xf numFmtId="164" fontId="0" fillId="0" borderId="0" xfId="1" applyNumberFormat="1" applyFont="1"/>
    <xf numFmtId="0" fontId="0" fillId="0" borderId="0" xfId="0" applyAlignment="1">
      <alignment wrapText="1"/>
    </xf>
    <xf numFmtId="164" fontId="0" fillId="2" borderId="0" xfId="1" applyNumberFormat="1" applyFont="1" applyFill="1"/>
    <xf numFmtId="0" fontId="0" fillId="2" borderId="0" xfId="0" applyFill="1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0" fillId="5" borderId="1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4" borderId="1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5" borderId="18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0" fillId="4" borderId="33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/>
    </xf>
    <xf numFmtId="0" fontId="0" fillId="6" borderId="33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9" borderId="0" xfId="0" applyFill="1"/>
    <xf numFmtId="0" fontId="11" fillId="0" borderId="16" xfId="0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6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3" borderId="34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vertical="center" wrapText="1"/>
    </xf>
    <xf numFmtId="0" fontId="0" fillId="6" borderId="22" xfId="0" applyFill="1" applyBorder="1" applyAlignment="1">
      <alignment vertical="center"/>
    </xf>
    <xf numFmtId="166" fontId="6" fillId="0" borderId="8" xfId="1" applyNumberFormat="1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 wrapText="1"/>
    </xf>
    <xf numFmtId="0" fontId="0" fillId="6" borderId="17" xfId="0" applyFill="1" applyBorder="1" applyAlignment="1">
      <alignment vertical="center"/>
    </xf>
    <xf numFmtId="0" fontId="7" fillId="4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6" borderId="39" xfId="0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8" borderId="17" xfId="0" applyFill="1" applyBorder="1" applyAlignment="1">
      <alignment vertical="center"/>
    </xf>
    <xf numFmtId="0" fontId="7" fillId="4" borderId="17" xfId="0" applyFont="1" applyFill="1" applyBorder="1" applyAlignment="1">
      <alignment wrapText="1"/>
    </xf>
    <xf numFmtId="0" fontId="0" fillId="6" borderId="39" xfId="0" applyFill="1" applyBorder="1" applyAlignment="1">
      <alignment horizontal="center" vertical="center"/>
    </xf>
    <xf numFmtId="0" fontId="6" fillId="6" borderId="41" xfId="0" applyFont="1" applyFill="1" applyBorder="1" applyAlignment="1">
      <alignment vertical="center" wrapText="1"/>
    </xf>
    <xf numFmtId="0" fontId="6" fillId="6" borderId="33" xfId="0" applyFont="1" applyFill="1" applyBorder="1" applyAlignment="1">
      <alignment vertical="center" wrapText="1"/>
    </xf>
    <xf numFmtId="0" fontId="0" fillId="6" borderId="33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6" borderId="42" xfId="0" applyFill="1" applyBorder="1" applyAlignment="1">
      <alignment vertical="center"/>
    </xf>
    <xf numFmtId="0" fontId="0" fillId="6" borderId="33" xfId="0" applyFill="1" applyBorder="1" applyAlignment="1">
      <alignment vertical="center" wrapText="1"/>
    </xf>
    <xf numFmtId="0" fontId="0" fillId="4" borderId="33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13" fillId="4" borderId="17" xfId="0" applyFont="1" applyFill="1" applyBorder="1" applyAlignment="1">
      <alignment vertical="center" wrapText="1"/>
    </xf>
    <xf numFmtId="0" fontId="4" fillId="0" borderId="1" xfId="0" applyFont="1" applyBorder="1"/>
    <xf numFmtId="0" fontId="0" fillId="6" borderId="23" xfId="0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166" fontId="0" fillId="0" borderId="30" xfId="1" applyNumberFormat="1" applyFont="1" applyBorder="1" applyAlignment="1">
      <alignment vertical="center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166" fontId="6" fillId="0" borderId="21" xfId="1" applyNumberFormat="1" applyFont="1" applyBorder="1" applyAlignment="1">
      <alignment vertical="center" wrapText="1"/>
    </xf>
    <xf numFmtId="0" fontId="6" fillId="6" borderId="45" xfId="0" applyFont="1" applyFill="1" applyBorder="1" applyAlignment="1">
      <alignment vertical="center" wrapText="1"/>
    </xf>
    <xf numFmtId="0" fontId="6" fillId="6" borderId="46" xfId="0" applyFont="1" applyFill="1" applyBorder="1" applyAlignment="1">
      <alignment vertical="center" wrapText="1"/>
    </xf>
    <xf numFmtId="0" fontId="6" fillId="6" borderId="47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6" borderId="4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6" borderId="23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7" fillId="4" borderId="4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0" fillId="6" borderId="41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5" borderId="4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6" borderId="49" xfId="0" applyFill="1" applyBorder="1" applyAlignment="1">
      <alignment vertical="center"/>
    </xf>
    <xf numFmtId="0" fontId="13" fillId="4" borderId="23" xfId="0" applyFont="1" applyFill="1" applyBorder="1" applyAlignment="1">
      <alignment vertical="center" wrapText="1"/>
    </xf>
    <xf numFmtId="0" fontId="7" fillId="6" borderId="33" xfId="0" applyFont="1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8" borderId="23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7" borderId="23" xfId="0" applyFont="1" applyFill="1" applyBorder="1"/>
    <xf numFmtId="0" fontId="7" fillId="7" borderId="17" xfId="0" applyFont="1" applyFill="1" applyBorder="1"/>
    <xf numFmtId="0" fontId="7" fillId="7" borderId="33" xfId="0" applyFont="1" applyFill="1" applyBorder="1"/>
    <xf numFmtId="0" fontId="0" fillId="7" borderId="18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6" fontId="6" fillId="0" borderId="10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1" fillId="9" borderId="53" xfId="0" applyFont="1" applyFill="1" applyBorder="1" applyAlignment="1">
      <alignment horizontal="left"/>
    </xf>
    <xf numFmtId="0" fontId="0" fillId="9" borderId="9" xfId="0" applyFill="1" applyBorder="1"/>
    <xf numFmtId="0" fontId="0" fillId="9" borderId="14" xfId="0" applyFill="1" applyBorder="1"/>
    <xf numFmtId="0" fontId="11" fillId="4" borderId="53" xfId="0" applyFont="1" applyFill="1" applyBorder="1"/>
    <xf numFmtId="0" fontId="0" fillId="4" borderId="9" xfId="0" applyFill="1" applyBorder="1"/>
    <xf numFmtId="0" fontId="0" fillId="4" borderId="14" xfId="0" applyFill="1" applyBorder="1"/>
    <xf numFmtId="0" fontId="0" fillId="9" borderId="26" xfId="0" applyFill="1" applyBorder="1"/>
    <xf numFmtId="0" fontId="0" fillId="9" borderId="15" xfId="0" applyFill="1" applyBorder="1"/>
    <xf numFmtId="0" fontId="0" fillId="4" borderId="26" xfId="0" applyFill="1" applyBorder="1"/>
    <xf numFmtId="0" fontId="0" fillId="4" borderId="0" xfId="0" applyFill="1"/>
    <xf numFmtId="0" fontId="0" fillId="4" borderId="15" xfId="0" applyFill="1" applyBorder="1"/>
    <xf numFmtId="166" fontId="0" fillId="0" borderId="0" xfId="0" applyNumberFormat="1"/>
    <xf numFmtId="0" fontId="0" fillId="9" borderId="26" xfId="0" applyFill="1" applyBorder="1" applyAlignment="1">
      <alignment vertical="center"/>
    </xf>
    <xf numFmtId="0" fontId="0" fillId="9" borderId="10" xfId="0" applyFill="1" applyBorder="1"/>
    <xf numFmtId="0" fontId="0" fillId="9" borderId="16" xfId="0" applyFill="1" applyBorder="1"/>
    <xf numFmtId="0" fontId="0" fillId="9" borderId="8" xfId="0" applyFill="1" applyBorder="1"/>
    <xf numFmtId="0" fontId="0" fillId="4" borderId="10" xfId="0" applyFill="1" applyBorder="1"/>
    <xf numFmtId="0" fontId="0" fillId="4" borderId="16" xfId="0" applyFill="1" applyBorder="1"/>
    <xf numFmtId="0" fontId="0" fillId="4" borderId="8" xfId="0" applyFill="1" applyBorder="1"/>
    <xf numFmtId="0" fontId="4" fillId="0" borderId="2" xfId="0" applyFont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6" fontId="0" fillId="0" borderId="18" xfId="0" applyNumberFormat="1" applyFill="1" applyBorder="1" applyAlignment="1">
      <alignment horizontal="center" vertical="center"/>
    </xf>
    <xf numFmtId="6" fontId="0" fillId="5" borderId="18" xfId="0" applyNumberFormat="1" applyFill="1" applyBorder="1" applyAlignment="1">
      <alignment horizontal="center" vertical="center"/>
    </xf>
    <xf numFmtId="0" fontId="0" fillId="6" borderId="55" xfId="0" applyFill="1" applyBorder="1" applyAlignment="1">
      <alignment vertical="center"/>
    </xf>
    <xf numFmtId="0" fontId="6" fillId="5" borderId="20" xfId="0" applyFont="1" applyFill="1" applyBorder="1" applyAlignment="1">
      <alignment vertical="center" wrapText="1"/>
    </xf>
    <xf numFmtId="0" fontId="0" fillId="10" borderId="0" xfId="0" applyFill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8" fillId="5" borderId="53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8" fillId="6" borderId="24" xfId="0" applyFont="1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0" fontId="6" fillId="4" borderId="24" xfId="0" applyFont="1" applyFill="1" applyBorder="1" applyAlignment="1">
      <alignment vertical="center" wrapText="1"/>
    </xf>
    <xf numFmtId="0" fontId="6" fillId="4" borderId="60" xfId="0" applyFont="1" applyFill="1" applyBorder="1" applyAlignment="1">
      <alignment vertical="center" wrapText="1"/>
    </xf>
    <xf numFmtId="0" fontId="8" fillId="10" borderId="28" xfId="0" applyFont="1" applyFill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26" xfId="0" applyFill="1" applyBorder="1"/>
    <xf numFmtId="0" fontId="6" fillId="10" borderId="58" xfId="0" applyFont="1" applyFill="1" applyBorder="1" applyAlignment="1">
      <alignment vertical="center" wrapText="1"/>
    </xf>
    <xf numFmtId="0" fontId="6" fillId="10" borderId="59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/>
    </xf>
    <xf numFmtId="0" fontId="0" fillId="10" borderId="0" xfId="0" applyFill="1"/>
    <xf numFmtId="0" fontId="0" fillId="5" borderId="24" xfId="0" applyFill="1" applyBorder="1" applyAlignment="1">
      <alignment vertical="center"/>
    </xf>
    <xf numFmtId="0" fontId="6" fillId="5" borderId="63" xfId="0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8" fillId="6" borderId="64" xfId="0" applyFont="1" applyFill="1" applyBorder="1" applyAlignment="1">
      <alignment vertical="center" wrapText="1"/>
    </xf>
    <xf numFmtId="0" fontId="8" fillId="6" borderId="19" xfId="0" applyFont="1" applyFill="1" applyBorder="1" applyAlignment="1">
      <alignment horizontal="center" vertical="center"/>
    </xf>
    <xf numFmtId="0" fontId="0" fillId="5" borderId="65" xfId="0" applyFill="1" applyBorder="1" applyAlignment="1">
      <alignment vertical="center"/>
    </xf>
    <xf numFmtId="0" fontId="0" fillId="4" borderId="65" xfId="0" applyFill="1" applyBorder="1" applyAlignment="1">
      <alignment vertical="center"/>
    </xf>
    <xf numFmtId="0" fontId="0" fillId="4" borderId="23" xfId="0" applyFill="1" applyBorder="1" applyAlignment="1">
      <alignment vertical="center" wrapText="1"/>
    </xf>
    <xf numFmtId="0" fontId="6" fillId="6" borderId="67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vertical="center"/>
    </xf>
    <xf numFmtId="0" fontId="19" fillId="5" borderId="56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0" fontId="19" fillId="6" borderId="19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0" fontId="19" fillId="10" borderId="0" xfId="0" applyFont="1" applyFill="1" applyAlignment="1">
      <alignment vertical="center"/>
    </xf>
    <xf numFmtId="0" fontId="19" fillId="10" borderId="68" xfId="0" applyFont="1" applyFill="1" applyBorder="1" applyAlignment="1">
      <alignment vertical="center"/>
    </xf>
    <xf numFmtId="0" fontId="19" fillId="6" borderId="24" xfId="0" applyFont="1" applyFill="1" applyBorder="1" applyAlignment="1">
      <alignment vertical="center"/>
    </xf>
    <xf numFmtId="0" fontId="19" fillId="6" borderId="24" xfId="0" applyFont="1" applyFill="1" applyBorder="1" applyAlignment="1">
      <alignment vertical="center" wrapText="1"/>
    </xf>
    <xf numFmtId="0" fontId="19" fillId="10" borderId="28" xfId="0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0" fontId="19" fillId="6" borderId="15" xfId="0" applyFont="1" applyFill="1" applyBorder="1" applyAlignment="1">
      <alignment vertical="center"/>
    </xf>
    <xf numFmtId="0" fontId="16" fillId="6" borderId="24" xfId="0" applyFont="1" applyFill="1" applyBorder="1" applyAlignment="1">
      <alignment vertical="center" wrapText="1"/>
    </xf>
    <xf numFmtId="0" fontId="16" fillId="6" borderId="28" xfId="0" applyFont="1" applyFill="1" applyBorder="1" applyAlignment="1">
      <alignment vertical="center" wrapText="1"/>
    </xf>
    <xf numFmtId="6" fontId="19" fillId="4" borderId="28" xfId="0" applyNumberFormat="1" applyFont="1" applyFill="1" applyBorder="1" applyAlignment="1">
      <alignment vertical="center"/>
    </xf>
    <xf numFmtId="0" fontId="20" fillId="6" borderId="28" xfId="0" applyFont="1" applyFill="1" applyBorder="1" applyAlignment="1">
      <alignment vertical="center"/>
    </xf>
    <xf numFmtId="0" fontId="20" fillId="6" borderId="24" xfId="0" applyFont="1" applyFill="1" applyBorder="1" applyAlignment="1">
      <alignment vertical="center"/>
    </xf>
    <xf numFmtId="0" fontId="20" fillId="4" borderId="28" xfId="0" applyFont="1" applyFill="1" applyBorder="1" applyAlignment="1">
      <alignment vertical="center"/>
    </xf>
    <xf numFmtId="0" fontId="19" fillId="6" borderId="60" xfId="0" applyFont="1" applyFill="1" applyBorder="1" applyAlignment="1">
      <alignment vertical="center"/>
    </xf>
    <xf numFmtId="0" fontId="19" fillId="10" borderId="58" xfId="0" applyFont="1" applyFill="1" applyBorder="1" applyAlignment="1">
      <alignment vertical="center"/>
    </xf>
    <xf numFmtId="0" fontId="19" fillId="5" borderId="63" xfId="0" applyFont="1" applyFill="1" applyBorder="1" applyAlignment="1">
      <alignment vertical="center"/>
    </xf>
    <xf numFmtId="0" fontId="19" fillId="4" borderId="32" xfId="0" applyFont="1" applyFill="1" applyBorder="1" applyAlignment="1">
      <alignment vertical="center"/>
    </xf>
    <xf numFmtId="0" fontId="19" fillId="5" borderId="23" xfId="0" applyFont="1" applyFill="1" applyBorder="1" applyAlignment="1">
      <alignment vertical="center"/>
    </xf>
    <xf numFmtId="0" fontId="19" fillId="4" borderId="23" xfId="0" applyFont="1" applyFill="1" applyBorder="1" applyAlignment="1">
      <alignment vertical="center" wrapText="1"/>
    </xf>
    <xf numFmtId="0" fontId="19" fillId="5" borderId="23" xfId="0" applyFont="1" applyFill="1" applyBorder="1" applyAlignment="1">
      <alignment vertical="center" wrapText="1"/>
    </xf>
    <xf numFmtId="0" fontId="19" fillId="5" borderId="17" xfId="0" applyFont="1" applyFill="1" applyBorder="1" applyAlignment="1">
      <alignment vertical="center" wrapText="1"/>
    </xf>
    <xf numFmtId="0" fontId="19" fillId="6" borderId="43" xfId="0" applyFont="1" applyFill="1" applyBorder="1" applyAlignment="1">
      <alignment vertical="center"/>
    </xf>
    <xf numFmtId="0" fontId="19" fillId="6" borderId="17" xfId="0" applyFont="1" applyFill="1" applyBorder="1" applyAlignment="1">
      <alignment vertical="center" wrapText="1"/>
    </xf>
    <xf numFmtId="0" fontId="19" fillId="6" borderId="17" xfId="0" applyFont="1" applyFill="1" applyBorder="1" applyAlignment="1">
      <alignment vertical="center"/>
    </xf>
    <xf numFmtId="0" fontId="19" fillId="6" borderId="69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 wrapText="1"/>
    </xf>
    <xf numFmtId="0" fontId="19" fillId="6" borderId="23" xfId="0" applyFont="1" applyFill="1" applyBorder="1" applyAlignment="1">
      <alignment vertical="center"/>
    </xf>
    <xf numFmtId="0" fontId="19" fillId="5" borderId="48" xfId="0" applyFont="1" applyFill="1" applyBorder="1" applyAlignment="1">
      <alignment vertical="center"/>
    </xf>
    <xf numFmtId="0" fontId="19" fillId="5" borderId="38" xfId="0" applyFont="1" applyFill="1" applyBorder="1" applyAlignment="1">
      <alignment vertical="center"/>
    </xf>
    <xf numFmtId="0" fontId="19" fillId="10" borderId="61" xfId="0" applyFont="1" applyFill="1" applyBorder="1" applyAlignment="1">
      <alignment vertical="center"/>
    </xf>
    <xf numFmtId="0" fontId="19" fillId="5" borderId="65" xfId="0" applyFont="1" applyFill="1" applyBorder="1" applyAlignment="1">
      <alignment vertical="center"/>
    </xf>
    <xf numFmtId="0" fontId="19" fillId="5" borderId="24" xfId="0" applyFont="1" applyFill="1" applyBorder="1" applyAlignment="1">
      <alignment vertical="center"/>
    </xf>
    <xf numFmtId="0" fontId="19" fillId="5" borderId="49" xfId="0" applyFont="1" applyFill="1" applyBorder="1" applyAlignment="1">
      <alignment vertical="center"/>
    </xf>
    <xf numFmtId="0" fontId="16" fillId="5" borderId="23" xfId="0" applyFont="1" applyFill="1" applyBorder="1" applyAlignment="1">
      <alignment vertical="center" wrapText="1"/>
    </xf>
    <xf numFmtId="0" fontId="19" fillId="4" borderId="39" xfId="0" applyFont="1" applyFill="1" applyBorder="1" applyAlignment="1">
      <alignment vertical="center"/>
    </xf>
    <xf numFmtId="0" fontId="16" fillId="4" borderId="17" xfId="0" applyFont="1" applyFill="1" applyBorder="1" applyAlignment="1">
      <alignment vertical="center" wrapText="1"/>
    </xf>
    <xf numFmtId="0" fontId="19" fillId="6" borderId="31" xfId="0" applyFont="1" applyFill="1" applyBorder="1" applyAlignment="1">
      <alignment vertical="center"/>
    </xf>
    <xf numFmtId="0" fontId="16" fillId="6" borderId="19" xfId="0" applyFont="1" applyFill="1" applyBorder="1" applyAlignment="1">
      <alignment vertical="center" wrapText="1"/>
    </xf>
    <xf numFmtId="0" fontId="20" fillId="6" borderId="19" xfId="0" applyFont="1" applyFill="1" applyBorder="1" applyAlignment="1">
      <alignment vertical="center"/>
    </xf>
    <xf numFmtId="0" fontId="16" fillId="6" borderId="17" xfId="0" applyFont="1" applyFill="1" applyBorder="1" applyAlignment="1">
      <alignment vertical="center" wrapText="1"/>
    </xf>
    <xf numFmtId="0" fontId="20" fillId="6" borderId="17" xfId="0" applyFont="1" applyFill="1" applyBorder="1" applyAlignment="1">
      <alignment vertical="center"/>
    </xf>
    <xf numFmtId="0" fontId="19" fillId="4" borderId="70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6" fontId="0" fillId="6" borderId="23" xfId="0" applyNumberFormat="1" applyFill="1" applyBorder="1" applyAlignment="1">
      <alignment horizontal="center" vertical="center"/>
    </xf>
    <xf numFmtId="6" fontId="0" fillId="5" borderId="71" xfId="0" applyNumberFormat="1" applyFill="1" applyBorder="1" applyAlignment="1">
      <alignment horizontal="center" vertical="center"/>
    </xf>
    <xf numFmtId="0" fontId="0" fillId="4" borderId="72" xfId="0" applyFill="1" applyBorder="1" applyAlignment="1">
      <alignment vertical="center"/>
    </xf>
    <xf numFmtId="0" fontId="0" fillId="6" borderId="74" xfId="0" applyFill="1" applyBorder="1" applyAlignment="1">
      <alignment vertical="center"/>
    </xf>
    <xf numFmtId="0" fontId="0" fillId="6" borderId="73" xfId="0" applyFill="1" applyBorder="1" applyAlignment="1">
      <alignment vertical="center"/>
    </xf>
    <xf numFmtId="6" fontId="0" fillId="0" borderId="28" xfId="0" applyNumberForma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3" borderId="6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vertical="center" wrapText="1"/>
    </xf>
    <xf numFmtId="0" fontId="25" fillId="10" borderId="8" xfId="0" applyFont="1" applyFill="1" applyBorder="1" applyAlignment="1">
      <alignment vertical="center" wrapText="1"/>
    </xf>
    <xf numFmtId="42" fontId="25" fillId="10" borderId="8" xfId="1" applyNumberFormat="1" applyFont="1" applyFill="1" applyBorder="1" applyAlignment="1">
      <alignment vertical="center" wrapText="1"/>
    </xf>
    <xf numFmtId="0" fontId="25" fillId="10" borderId="7" xfId="0" applyFont="1" applyFill="1" applyBorder="1" applyAlignment="1">
      <alignment horizontal="left" vertical="center" wrapText="1"/>
    </xf>
    <xf numFmtId="0" fontId="25" fillId="10" borderId="8" xfId="0" applyFont="1" applyFill="1" applyBorder="1" applyAlignment="1">
      <alignment horizontal="left" vertical="center" wrapText="1"/>
    </xf>
    <xf numFmtId="42" fontId="24" fillId="10" borderId="6" xfId="1" applyNumberFormat="1" applyFont="1" applyFill="1" applyBorder="1" applyAlignment="1">
      <alignment vertical="center" wrapText="1"/>
    </xf>
    <xf numFmtId="0" fontId="23" fillId="11" borderId="6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6" fillId="11" borderId="6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6" borderId="65" xfId="0" applyFill="1" applyBorder="1" applyAlignment="1">
      <alignment vertical="center"/>
    </xf>
    <xf numFmtId="0" fontId="0" fillId="5" borderId="57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8" fillId="3" borderId="6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4" borderId="28" xfId="0" applyFont="1" applyFill="1" applyBorder="1" applyAlignment="1">
      <alignment vertical="center"/>
    </xf>
    <xf numFmtId="0" fontId="19" fillId="6" borderId="65" xfId="0" applyFont="1" applyFill="1" applyBorder="1" applyAlignment="1">
      <alignment vertical="center"/>
    </xf>
    <xf numFmtId="0" fontId="5" fillId="3" borderId="75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3" borderId="6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18" fillId="3" borderId="77" xfId="0" applyFont="1" applyFill="1" applyBorder="1" applyAlignment="1">
      <alignment horizontal="center" vertical="center" wrapText="1"/>
    </xf>
    <xf numFmtId="0" fontId="18" fillId="3" borderId="78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vertical="center" wrapText="1"/>
    </xf>
    <xf numFmtId="0" fontId="16" fillId="10" borderId="8" xfId="0" applyFont="1" applyFill="1" applyBorder="1" applyAlignment="1">
      <alignment vertical="center" wrapText="1"/>
    </xf>
    <xf numFmtId="42" fontId="16" fillId="10" borderId="8" xfId="1" applyNumberFormat="1" applyFont="1" applyFill="1" applyBorder="1" applyAlignment="1">
      <alignment vertical="center" wrapText="1"/>
    </xf>
    <xf numFmtId="0" fontId="0" fillId="12" borderId="23" xfId="0" applyFill="1" applyBorder="1" applyAlignment="1">
      <alignment vertical="center"/>
    </xf>
    <xf numFmtId="0" fontId="0" fillId="4" borderId="67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24" xfId="0" applyFill="1" applyBorder="1" applyAlignment="1">
      <alignment vertical="center"/>
    </xf>
    <xf numFmtId="6" fontId="0" fillId="13" borderId="23" xfId="0" applyNumberFormat="1" applyFill="1" applyBorder="1" applyAlignment="1">
      <alignment horizontal="center" vertical="center"/>
    </xf>
    <xf numFmtId="0" fontId="0" fillId="12" borderId="20" xfId="0" applyFill="1" applyBorder="1" applyAlignment="1">
      <alignment vertical="center"/>
    </xf>
    <xf numFmtId="0" fontId="0" fillId="12" borderId="17" xfId="0" applyFill="1" applyBorder="1" applyAlignment="1">
      <alignment vertical="center"/>
    </xf>
    <xf numFmtId="0" fontId="0" fillId="10" borderId="57" xfId="0" applyFill="1" applyBorder="1" applyAlignment="1">
      <alignment vertical="center"/>
    </xf>
    <xf numFmtId="6" fontId="0" fillId="13" borderId="65" xfId="0" applyNumberFormat="1" applyFill="1" applyBorder="1" applyAlignment="1">
      <alignment horizontal="center" vertical="center"/>
    </xf>
    <xf numFmtId="6" fontId="0" fillId="13" borderId="17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10" borderId="65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2" fontId="18" fillId="10" borderId="6" xfId="1" applyNumberFormat="1" applyFont="1" applyFill="1" applyBorder="1" applyAlignment="1">
      <alignment vertical="center" wrapText="1"/>
    </xf>
    <xf numFmtId="0" fontId="19" fillId="13" borderId="6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0" fillId="10" borderId="9" xfId="0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5" fillId="10" borderId="54" xfId="0" applyFont="1" applyFill="1" applyBorder="1" applyAlignment="1">
      <alignment horizontal="left" vertical="center" wrapText="1"/>
    </xf>
    <xf numFmtId="0" fontId="25" fillId="10" borderId="7" xfId="0" applyFont="1" applyFill="1" applyBorder="1" applyAlignment="1">
      <alignment horizontal="left" vertical="center" wrapText="1"/>
    </xf>
    <xf numFmtId="0" fontId="25" fillId="10" borderId="54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2" fillId="10" borderId="5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">
    <cellStyle name="Comma" xfId="1" builtinId="3"/>
    <cellStyle name="Normal" xfId="0" builtinId="0"/>
    <cellStyle name="Normal 50" xfId="3" xr:uid="{014C04AC-D4BD-43A4-B733-4D70D57E68E3}"/>
    <cellStyle name="Normal 58" xfId="4" xr:uid="{06218327-583A-4E63-8727-E1AE3848B272}"/>
    <cellStyle name="Normal 59" xfId="2" xr:uid="{85CCE9F6-3A0E-4612-BCF1-2B2FAB3A690A}"/>
  </cellStyles>
  <dxfs count="95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6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sz="1200"/>
              <a:t>Capital including</a:t>
            </a:r>
            <a:r>
              <a:rPr lang="en-NZ" sz="1200" baseline="0"/>
              <a:t> vested assets</a:t>
            </a:r>
            <a:endParaRPr lang="en-NZ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$000</c:v>
                </c:pt>
              </c:strCache>
            </c:strRef>
          </c:tx>
          <c:invertIfNegative val="0"/>
          <c:cat>
            <c:strRef>
              <c:f>Sheet1!$A$4:$A$10</c:f>
              <c:strCache>
                <c:ptCount val="7"/>
                <c:pt idx="0">
                  <c:v>2021/22 LTP</c:v>
                </c:pt>
                <c:pt idx="1">
                  <c:v>2022/23 LTP</c:v>
                </c:pt>
                <c:pt idx="2">
                  <c:v>2023/24 LTP</c:v>
                </c:pt>
                <c:pt idx="3">
                  <c:v>2024/25 LTP</c:v>
                </c:pt>
                <c:pt idx="4">
                  <c:v>2025/26 LTP</c:v>
                </c:pt>
                <c:pt idx="5">
                  <c:v>2026/27 LTP</c:v>
                </c:pt>
                <c:pt idx="6">
                  <c:v>2027/28 LTP</c:v>
                </c:pt>
              </c:strCache>
            </c:strRef>
          </c:cat>
          <c:val>
            <c:numRef>
              <c:f>Sheet1!$B$4:$B$16</c:f>
              <c:numCache>
                <c:formatCode>_-* #,##0_-;\-* #,##0_-;_-* "-"??_-;_-@_-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B6C-4231-AEA6-E4075D3F0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20672"/>
        <c:axId val="97822592"/>
      </c:barChart>
      <c:catAx>
        <c:axId val="9782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822592"/>
        <c:crosses val="autoZero"/>
        <c:auto val="1"/>
        <c:lblAlgn val="ctr"/>
        <c:lblOffset val="100"/>
        <c:noMultiLvlLbl val="0"/>
      </c:catAx>
      <c:valAx>
        <c:axId val="978225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NZ"/>
                  <a:t>$000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9782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NZ" sz="1200"/>
              <a:t>Capital by Significant Activity including vested</a:t>
            </a:r>
            <a:r>
              <a:rPr lang="en-NZ" sz="1200" baseline="0"/>
              <a:t> assets</a:t>
            </a:r>
            <a:endParaRPr lang="en-NZ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Community Services &amp; Facilities</c:v>
                </c:pt>
              </c:strCache>
            </c:strRef>
          </c:tx>
          <c:invertIfNegative val="0"/>
          <c:cat>
            <c:strRef>
              <c:f>Sheet1!$A$25:$A$31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Sheet1!$B$25:$B$34</c:f>
              <c:numCache>
                <c:formatCode>_-* #,##0_-;\-* #,##0_-;_-* "-"??_-;_-@_-</c:formatCode>
                <c:ptCount val="10"/>
                <c:pt idx="0">
                  <c:v>14355</c:v>
                </c:pt>
                <c:pt idx="1">
                  <c:v>18782</c:v>
                </c:pt>
                <c:pt idx="2">
                  <c:v>12349</c:v>
                </c:pt>
                <c:pt idx="3">
                  <c:v>11260</c:v>
                </c:pt>
                <c:pt idx="4">
                  <c:v>13269</c:v>
                </c:pt>
                <c:pt idx="5">
                  <c:v>18326</c:v>
                </c:pt>
                <c:pt idx="6">
                  <c:v>9893</c:v>
                </c:pt>
                <c:pt idx="7">
                  <c:v>4018</c:v>
                </c:pt>
                <c:pt idx="8">
                  <c:v>2602</c:v>
                </c:pt>
                <c:pt idx="9">
                  <c:v>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5-48B7-9842-D22ECB2AAA8E}"/>
            </c:ext>
          </c:extLst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Transportation</c:v>
                </c:pt>
              </c:strCache>
            </c:strRef>
          </c:tx>
          <c:invertIfNegative val="0"/>
          <c:cat>
            <c:strRef>
              <c:f>Sheet1!$A$25:$A$31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Sheet1!$C$25:$C$34</c:f>
              <c:numCache>
                <c:formatCode>_-* #,##0_-;\-* #,##0_-;_-* "-"??_-;_-@_-</c:formatCode>
                <c:ptCount val="10"/>
                <c:pt idx="0">
                  <c:v>35472</c:v>
                </c:pt>
                <c:pt idx="1">
                  <c:v>34834</c:v>
                </c:pt>
                <c:pt idx="2">
                  <c:v>17318</c:v>
                </c:pt>
                <c:pt idx="3">
                  <c:v>22320</c:v>
                </c:pt>
                <c:pt idx="4">
                  <c:v>22458</c:v>
                </c:pt>
                <c:pt idx="5">
                  <c:v>19160</c:v>
                </c:pt>
                <c:pt idx="6">
                  <c:v>12418</c:v>
                </c:pt>
                <c:pt idx="7">
                  <c:v>11290</c:v>
                </c:pt>
                <c:pt idx="8">
                  <c:v>11230</c:v>
                </c:pt>
                <c:pt idx="9">
                  <c:v>10982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5-48B7-9842-D22ECB2AAA8E}"/>
            </c:ext>
          </c:extLst>
        </c:ser>
        <c:ser>
          <c:idx val="2"/>
          <c:order val="2"/>
          <c:tx>
            <c:strRef>
              <c:f>Sheet1!$D$24</c:f>
              <c:strCache>
                <c:ptCount val="1"/>
                <c:pt idx="0">
                  <c:v>Stormwater</c:v>
                </c:pt>
              </c:strCache>
            </c:strRef>
          </c:tx>
          <c:invertIfNegative val="0"/>
          <c:cat>
            <c:strRef>
              <c:f>Sheet1!$A$25:$A$31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Sheet1!$D$25:$D$34</c:f>
              <c:numCache>
                <c:formatCode>_-* #,##0_-;\-* #,##0_-;_-* "-"??_-;_-@_-</c:formatCode>
                <c:ptCount val="10"/>
                <c:pt idx="0">
                  <c:v>41977</c:v>
                </c:pt>
                <c:pt idx="1">
                  <c:v>12087</c:v>
                </c:pt>
                <c:pt idx="2">
                  <c:v>18592</c:v>
                </c:pt>
                <c:pt idx="3">
                  <c:v>8376</c:v>
                </c:pt>
                <c:pt idx="4">
                  <c:v>1744</c:v>
                </c:pt>
                <c:pt idx="5">
                  <c:v>1508</c:v>
                </c:pt>
                <c:pt idx="6">
                  <c:v>1413</c:v>
                </c:pt>
                <c:pt idx="7">
                  <c:v>1460</c:v>
                </c:pt>
                <c:pt idx="8">
                  <c:v>1660</c:v>
                </c:pt>
                <c:pt idx="9">
                  <c:v>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A5-48B7-9842-D22ECB2AAA8E}"/>
            </c:ext>
          </c:extLst>
        </c:ser>
        <c:ser>
          <c:idx val="3"/>
          <c:order val="3"/>
          <c:tx>
            <c:strRef>
              <c:f>Sheet1!$E$24</c:f>
              <c:strCache>
                <c:ptCount val="1"/>
                <c:pt idx="0">
                  <c:v>Water Treatment &amp; Supply</c:v>
                </c:pt>
              </c:strCache>
            </c:strRef>
          </c:tx>
          <c:invertIfNegative val="0"/>
          <c:cat>
            <c:strRef>
              <c:f>Sheet1!$A$25:$A$31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Sheet1!$E$25:$E$34</c:f>
              <c:numCache>
                <c:formatCode>_-* #,##0_-;\-* #,##0_-;_-* "-"??_-;_-@_-</c:formatCode>
                <c:ptCount val="10"/>
                <c:pt idx="0">
                  <c:v>7092</c:v>
                </c:pt>
                <c:pt idx="1">
                  <c:v>11587</c:v>
                </c:pt>
                <c:pt idx="2">
                  <c:v>16060</c:v>
                </c:pt>
                <c:pt idx="3">
                  <c:v>13490</c:v>
                </c:pt>
                <c:pt idx="4">
                  <c:v>12005</c:v>
                </c:pt>
                <c:pt idx="5">
                  <c:v>16849</c:v>
                </c:pt>
                <c:pt idx="6">
                  <c:v>10332</c:v>
                </c:pt>
                <c:pt idx="7">
                  <c:v>6818</c:v>
                </c:pt>
                <c:pt idx="8">
                  <c:v>8057</c:v>
                </c:pt>
                <c:pt idx="9">
                  <c:v>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A5-48B7-9842-D22ECB2AAA8E}"/>
            </c:ext>
          </c:extLst>
        </c:ser>
        <c:ser>
          <c:idx val="4"/>
          <c:order val="4"/>
          <c:tx>
            <c:strRef>
              <c:f>Sheet1!$F$24</c:f>
              <c:strCache>
                <c:ptCount val="1"/>
                <c:pt idx="0">
                  <c:v>Wastewater Treatment &amp; Disposal</c:v>
                </c:pt>
              </c:strCache>
            </c:strRef>
          </c:tx>
          <c:invertIfNegative val="0"/>
          <c:cat>
            <c:strRef>
              <c:f>Sheet1!$A$25:$A$31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Sheet1!$F$25:$F$34</c:f>
              <c:numCache>
                <c:formatCode>_-* #,##0_-;\-* #,##0_-;_-* "-"??_-;_-@_-</c:formatCode>
                <c:ptCount val="10"/>
                <c:pt idx="0">
                  <c:v>14724</c:v>
                </c:pt>
                <c:pt idx="1">
                  <c:v>5651</c:v>
                </c:pt>
                <c:pt idx="2">
                  <c:v>6990</c:v>
                </c:pt>
                <c:pt idx="3">
                  <c:v>5359</c:v>
                </c:pt>
                <c:pt idx="4">
                  <c:v>5103</c:v>
                </c:pt>
                <c:pt idx="5">
                  <c:v>36483</c:v>
                </c:pt>
                <c:pt idx="6">
                  <c:v>33741</c:v>
                </c:pt>
                <c:pt idx="7">
                  <c:v>36887</c:v>
                </c:pt>
                <c:pt idx="8">
                  <c:v>18498</c:v>
                </c:pt>
                <c:pt idx="9">
                  <c:v>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A5-48B7-9842-D22ECB2AAA8E}"/>
            </c:ext>
          </c:extLst>
        </c:ser>
        <c:ser>
          <c:idx val="5"/>
          <c:order val="5"/>
          <c:tx>
            <c:strRef>
              <c:f>Sheet1!$G$24</c:f>
              <c:strCache>
                <c:ptCount val="1"/>
                <c:pt idx="0">
                  <c:v>Support Services</c:v>
                </c:pt>
              </c:strCache>
            </c:strRef>
          </c:tx>
          <c:invertIfNegative val="0"/>
          <c:cat>
            <c:strRef>
              <c:f>Sheet1!$A$25:$A$31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Sheet1!$G$25:$G$34</c:f>
              <c:numCache>
                <c:formatCode>_-* #,##0_-;\-* #,##0_-;_-* "-"??_-;_-@_-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DAA5-48B7-9842-D22ECB2A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981696"/>
        <c:axId val="91947776"/>
      </c:barChart>
      <c:catAx>
        <c:axId val="8998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1947776"/>
        <c:crosses val="autoZero"/>
        <c:auto val="1"/>
        <c:lblAlgn val="ctr"/>
        <c:lblOffset val="100"/>
        <c:noMultiLvlLbl val="0"/>
      </c:catAx>
      <c:valAx>
        <c:axId val="919477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$000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9981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NZ" sz="1200"/>
              <a:t>Capital Split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Renewal</c:v>
                </c:pt>
              </c:strCache>
            </c:strRef>
          </c:tx>
          <c:invertIfNegative val="0"/>
          <c:cat>
            <c:strRef>
              <c:f>Sheet1!$A$42:$A$48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Sheet1!$B$42:$B$51</c:f>
              <c:numCache>
                <c:formatCode>_-* #,##0_-;\-* #,##0_-;_-* "-"??_-;_-@_-</c:formatCode>
                <c:ptCount val="10"/>
                <c:pt idx="0">
                  <c:v>16768</c:v>
                </c:pt>
                <c:pt idx="1">
                  <c:v>20969</c:v>
                </c:pt>
                <c:pt idx="2">
                  <c:v>19332</c:v>
                </c:pt>
                <c:pt idx="3">
                  <c:v>21073</c:v>
                </c:pt>
                <c:pt idx="4">
                  <c:v>18566</c:v>
                </c:pt>
                <c:pt idx="5">
                  <c:v>22533</c:v>
                </c:pt>
                <c:pt idx="6">
                  <c:v>17509</c:v>
                </c:pt>
                <c:pt idx="7">
                  <c:v>20360</c:v>
                </c:pt>
                <c:pt idx="8">
                  <c:v>21214</c:v>
                </c:pt>
                <c:pt idx="9">
                  <c:v>21951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9-4C6F-B1C0-948AA3CEFABC}"/>
            </c:ext>
          </c:extLst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Growth</c:v>
                </c:pt>
              </c:strCache>
            </c:strRef>
          </c:tx>
          <c:invertIfNegative val="0"/>
          <c:cat>
            <c:strRef>
              <c:f>Sheet1!$A$42:$A$48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Sheet1!$C$42:$C$51</c:f>
              <c:numCache>
                <c:formatCode>_-* #,##0_-;\-* #,##0_-;_-* "-"??_-;_-@_-</c:formatCode>
                <c:ptCount val="10"/>
                <c:pt idx="0">
                  <c:v>82405</c:v>
                </c:pt>
                <c:pt idx="1">
                  <c:v>46228</c:v>
                </c:pt>
                <c:pt idx="2">
                  <c:v>35089</c:v>
                </c:pt>
                <c:pt idx="3">
                  <c:v>28671</c:v>
                </c:pt>
                <c:pt idx="4">
                  <c:v>21534</c:v>
                </c:pt>
                <c:pt idx="5">
                  <c:v>44844</c:v>
                </c:pt>
                <c:pt idx="6">
                  <c:v>33843</c:v>
                </c:pt>
                <c:pt idx="7">
                  <c:v>35488</c:v>
                </c:pt>
                <c:pt idx="8">
                  <c:v>17546</c:v>
                </c:pt>
                <c:pt idx="9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9-4C6F-B1C0-948AA3CEFABC}"/>
            </c:ext>
          </c:extLst>
        </c:ser>
        <c:ser>
          <c:idx val="2"/>
          <c:order val="2"/>
          <c:tx>
            <c:strRef>
              <c:f>Sheet1!$D$41</c:f>
              <c:strCache>
                <c:ptCount val="1"/>
                <c:pt idx="0">
                  <c:v>LOS</c:v>
                </c:pt>
              </c:strCache>
            </c:strRef>
          </c:tx>
          <c:invertIfNegative val="0"/>
          <c:cat>
            <c:strRef>
              <c:f>Sheet1!$A$42:$A$48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Sheet1!$D$42:$D$51</c:f>
              <c:numCache>
                <c:formatCode>_-* #,##0_-;\-* #,##0_-;_-* "-"??_-;_-@_-</c:formatCode>
                <c:ptCount val="10"/>
                <c:pt idx="0">
                  <c:v>14447</c:v>
                </c:pt>
                <c:pt idx="1">
                  <c:v>15744</c:v>
                </c:pt>
                <c:pt idx="2">
                  <c:v>16888</c:v>
                </c:pt>
                <c:pt idx="3">
                  <c:v>11061</c:v>
                </c:pt>
                <c:pt idx="4">
                  <c:v>14479</c:v>
                </c:pt>
                <c:pt idx="5">
                  <c:v>24949</c:v>
                </c:pt>
                <c:pt idx="6">
                  <c:v>16445</c:v>
                </c:pt>
                <c:pt idx="7">
                  <c:v>4625</c:v>
                </c:pt>
                <c:pt idx="8">
                  <c:v>3287</c:v>
                </c:pt>
                <c:pt idx="9">
                  <c:v>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E9-4C6F-B1C0-948AA3CEFABC}"/>
            </c:ext>
          </c:extLst>
        </c:ser>
        <c:ser>
          <c:idx val="3"/>
          <c:order val="3"/>
          <c:tx>
            <c:strRef>
              <c:f>Sheet1!$E$41</c:f>
              <c:strCache>
                <c:ptCount val="1"/>
                <c:pt idx="0">
                  <c:v>Vested</c:v>
                </c:pt>
              </c:strCache>
            </c:strRef>
          </c:tx>
          <c:invertIfNegative val="0"/>
          <c:cat>
            <c:strRef>
              <c:f>Sheet1!$A$42:$A$48</c:f>
              <c:strCache>
                <c:ptCount val="7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  <c:pt idx="5">
                  <c:v>2026/27</c:v>
                </c:pt>
                <c:pt idx="6">
                  <c:v>2027/28</c:v>
                </c:pt>
              </c:strCache>
            </c:strRef>
          </c:cat>
          <c:val>
            <c:numRef>
              <c:f>Sheet1!$E$42:$E$51</c:f>
              <c:numCache>
                <c:formatCode>_-* #,##0_-;\-* #,##0_-;_-* "-"??_-;_-@_-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8AE9-4C6F-B1C0-948AA3CEF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329344"/>
        <c:axId val="76330880"/>
      </c:barChart>
      <c:catAx>
        <c:axId val="7632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6330880"/>
        <c:crosses val="autoZero"/>
        <c:auto val="1"/>
        <c:lblAlgn val="ctr"/>
        <c:lblOffset val="100"/>
        <c:noMultiLvlLbl val="0"/>
      </c:catAx>
      <c:valAx>
        <c:axId val="76330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$000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6329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38099</xdr:colOff>
      <xdr:row>1</xdr:row>
      <xdr:rowOff>133349</xdr:rowOff>
    </xdr:from>
    <xdr:to>
      <xdr:col>23</xdr:col>
      <xdr:colOff>447674</xdr:colOff>
      <xdr:row>19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38099</xdr:colOff>
      <xdr:row>22</xdr:row>
      <xdr:rowOff>180975</xdr:rowOff>
    </xdr:from>
    <xdr:to>
      <xdr:col>23</xdr:col>
      <xdr:colOff>514350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43</xdr:row>
      <xdr:rowOff>0</xdr:rowOff>
    </xdr:from>
    <xdr:to>
      <xdr:col>23</xdr:col>
      <xdr:colOff>476251</xdr:colOff>
      <xdr:row>60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4"/>
  <sheetViews>
    <sheetView topLeftCell="A4" workbookViewId="0">
      <selection activeCell="L38" sqref="L38"/>
    </sheetView>
  </sheetViews>
  <sheetFormatPr defaultRowHeight="15" x14ac:dyDescent="0.25"/>
  <cols>
    <col min="1" max="1" width="14.5703125" bestFit="1" customWidth="1"/>
    <col min="2" max="2" width="11.5703125" bestFit="1" customWidth="1"/>
    <col min="3" max="3" width="11.7109375" customWidth="1"/>
    <col min="4" max="4" width="12.5703125" customWidth="1"/>
    <col min="5" max="5" width="12.140625" customWidth="1"/>
    <col min="6" max="6" width="11.85546875" customWidth="1"/>
    <col min="7" max="7" width="12.5703125" customWidth="1"/>
  </cols>
  <sheetData>
    <row r="2" spans="1:2" x14ac:dyDescent="0.25">
      <c r="A2" t="s">
        <v>0</v>
      </c>
    </row>
    <row r="3" spans="1:2" x14ac:dyDescent="0.25">
      <c r="A3" t="s">
        <v>1</v>
      </c>
      <c r="B3" s="1" t="s">
        <v>2</v>
      </c>
    </row>
    <row r="4" spans="1:2" x14ac:dyDescent="0.25">
      <c r="A4" t="s">
        <v>3</v>
      </c>
      <c r="B4" s="4"/>
    </row>
    <row r="5" spans="1:2" x14ac:dyDescent="0.25">
      <c r="A5" t="s">
        <v>4</v>
      </c>
      <c r="B5" s="4"/>
    </row>
    <row r="6" spans="1:2" x14ac:dyDescent="0.25">
      <c r="A6" t="s">
        <v>5</v>
      </c>
      <c r="B6" s="4"/>
    </row>
    <row r="7" spans="1:2" x14ac:dyDescent="0.25">
      <c r="A7" t="s">
        <v>6</v>
      </c>
      <c r="B7" s="4"/>
    </row>
    <row r="8" spans="1:2" x14ac:dyDescent="0.25">
      <c r="A8" t="s">
        <v>7</v>
      </c>
      <c r="B8" s="4"/>
    </row>
    <row r="9" spans="1:2" x14ac:dyDescent="0.25">
      <c r="A9" t="s">
        <v>8</v>
      </c>
      <c r="B9" s="4"/>
    </row>
    <row r="10" spans="1:2" x14ac:dyDescent="0.25">
      <c r="A10" t="s">
        <v>9</v>
      </c>
      <c r="B10" s="4"/>
    </row>
    <row r="11" spans="1:2" x14ac:dyDescent="0.25">
      <c r="A11" t="s">
        <v>10</v>
      </c>
      <c r="B11" s="4"/>
    </row>
    <row r="12" spans="1:2" x14ac:dyDescent="0.25">
      <c r="A12" t="s">
        <v>11</v>
      </c>
      <c r="B12" s="4"/>
    </row>
    <row r="13" spans="1:2" x14ac:dyDescent="0.25">
      <c r="A13" t="s">
        <v>12</v>
      </c>
      <c r="B13" s="4"/>
    </row>
    <row r="14" spans="1:2" x14ac:dyDescent="0.25">
      <c r="B14" s="4"/>
    </row>
    <row r="15" spans="1:2" x14ac:dyDescent="0.25">
      <c r="B15" s="4"/>
    </row>
    <row r="16" spans="1:2" x14ac:dyDescent="0.25">
      <c r="B16" s="4"/>
    </row>
    <row r="17" spans="1:11" x14ac:dyDescent="0.25">
      <c r="B17" s="5"/>
    </row>
    <row r="23" spans="1:11" x14ac:dyDescent="0.25">
      <c r="A23" t="s">
        <v>0</v>
      </c>
    </row>
    <row r="24" spans="1:11" ht="44.25" customHeight="1" x14ac:dyDescent="0.25">
      <c r="B24" s="3" t="s">
        <v>13</v>
      </c>
      <c r="C24" s="3" t="s">
        <v>14</v>
      </c>
      <c r="D24" s="3" t="s">
        <v>15</v>
      </c>
      <c r="E24" s="3" t="s">
        <v>16</v>
      </c>
      <c r="F24" s="3" t="s">
        <v>17</v>
      </c>
      <c r="G24" s="3" t="s">
        <v>18</v>
      </c>
    </row>
    <row r="25" spans="1:11" x14ac:dyDescent="0.25">
      <c r="A25" t="s">
        <v>19</v>
      </c>
      <c r="B25" s="4">
        <v>14355</v>
      </c>
      <c r="C25" s="4">
        <v>35472</v>
      </c>
      <c r="D25" s="4">
        <v>41977</v>
      </c>
      <c r="E25" s="4">
        <v>7092</v>
      </c>
      <c r="F25" s="4">
        <v>14724</v>
      </c>
      <c r="G25" s="4"/>
      <c r="H25" s="2"/>
      <c r="I25" s="2">
        <f>SUM(B25:H25)</f>
        <v>113620</v>
      </c>
      <c r="J25" s="2"/>
      <c r="K25" s="2"/>
    </row>
    <row r="26" spans="1:11" x14ac:dyDescent="0.25">
      <c r="A26" t="s">
        <v>20</v>
      </c>
      <c r="B26" s="4">
        <v>18782</v>
      </c>
      <c r="C26" s="4">
        <v>34834</v>
      </c>
      <c r="D26" s="4">
        <v>12087</v>
      </c>
      <c r="E26" s="4">
        <v>11587</v>
      </c>
      <c r="F26" s="4">
        <v>5651</v>
      </c>
      <c r="G26" s="4"/>
      <c r="H26" s="2"/>
      <c r="I26" s="2">
        <f t="shared" ref="I26:I34" si="0">SUM(B26:H26)</f>
        <v>82941</v>
      </c>
      <c r="J26" s="2"/>
      <c r="K26" s="2"/>
    </row>
    <row r="27" spans="1:11" x14ac:dyDescent="0.25">
      <c r="A27" t="s">
        <v>21</v>
      </c>
      <c r="B27" s="4">
        <v>12349</v>
      </c>
      <c r="C27" s="4">
        <v>17318</v>
      </c>
      <c r="D27" s="4">
        <v>18592</v>
      </c>
      <c r="E27" s="4">
        <v>16060</v>
      </c>
      <c r="F27" s="4">
        <v>6990</v>
      </c>
      <c r="G27" s="4"/>
      <c r="H27" s="2"/>
      <c r="I27" s="2">
        <f t="shared" si="0"/>
        <v>71309</v>
      </c>
      <c r="J27" s="2"/>
      <c r="K27" s="2"/>
    </row>
    <row r="28" spans="1:11" x14ac:dyDescent="0.25">
      <c r="A28" t="s">
        <v>22</v>
      </c>
      <c r="B28" s="4">
        <v>11260</v>
      </c>
      <c r="C28" s="4">
        <v>22320</v>
      </c>
      <c r="D28" s="4">
        <v>8376</v>
      </c>
      <c r="E28" s="4">
        <v>13490</v>
      </c>
      <c r="F28" s="4">
        <v>5359</v>
      </c>
      <c r="G28" s="4"/>
      <c r="H28" s="2"/>
      <c r="I28" s="2">
        <f t="shared" si="0"/>
        <v>60805</v>
      </c>
      <c r="J28" s="2"/>
      <c r="K28" s="2"/>
    </row>
    <row r="29" spans="1:11" x14ac:dyDescent="0.25">
      <c r="A29" t="s">
        <v>23</v>
      </c>
      <c r="B29" s="4">
        <v>13269</v>
      </c>
      <c r="C29" s="4">
        <v>22458</v>
      </c>
      <c r="D29" s="4">
        <v>1744</v>
      </c>
      <c r="E29" s="4">
        <v>12005</v>
      </c>
      <c r="F29" s="4">
        <v>5103</v>
      </c>
      <c r="G29" s="4"/>
      <c r="H29" s="2"/>
      <c r="I29" s="2">
        <f t="shared" si="0"/>
        <v>54579</v>
      </c>
      <c r="J29" s="2"/>
      <c r="K29" s="2"/>
    </row>
    <row r="30" spans="1:11" x14ac:dyDescent="0.25">
      <c r="A30" t="s">
        <v>24</v>
      </c>
      <c r="B30" s="4">
        <v>18326</v>
      </c>
      <c r="C30" s="4">
        <v>19160</v>
      </c>
      <c r="D30" s="4">
        <v>1508</v>
      </c>
      <c r="E30" s="4">
        <v>16849</v>
      </c>
      <c r="F30" s="4">
        <v>36483</v>
      </c>
      <c r="G30" s="4"/>
      <c r="H30" s="2"/>
      <c r="I30" s="2">
        <f t="shared" si="0"/>
        <v>92326</v>
      </c>
      <c r="J30" s="2"/>
      <c r="K30" s="2"/>
    </row>
    <row r="31" spans="1:11" x14ac:dyDescent="0.25">
      <c r="A31" t="s">
        <v>25</v>
      </c>
      <c r="B31" s="4">
        <v>9893</v>
      </c>
      <c r="C31" s="4">
        <v>12418</v>
      </c>
      <c r="D31" s="4">
        <v>1413</v>
      </c>
      <c r="E31" s="4">
        <v>10332</v>
      </c>
      <c r="F31" s="4">
        <v>33741</v>
      </c>
      <c r="G31" s="4"/>
      <c r="H31" s="2"/>
      <c r="I31" s="2">
        <f t="shared" si="0"/>
        <v>67797</v>
      </c>
      <c r="J31" s="2"/>
      <c r="K31" s="2"/>
    </row>
    <row r="32" spans="1:11" x14ac:dyDescent="0.25">
      <c r="A32" t="s">
        <v>10</v>
      </c>
      <c r="B32" s="4">
        <v>4018</v>
      </c>
      <c r="C32" s="4">
        <v>11290</v>
      </c>
      <c r="D32" s="4">
        <v>1460</v>
      </c>
      <c r="E32" s="4">
        <v>6818</v>
      </c>
      <c r="F32" s="4">
        <v>36887</v>
      </c>
      <c r="G32" s="4"/>
      <c r="H32" s="2"/>
      <c r="I32" s="2">
        <f t="shared" si="0"/>
        <v>60473</v>
      </c>
      <c r="J32" s="2"/>
      <c r="K32" s="2"/>
    </row>
    <row r="33" spans="1:11" x14ac:dyDescent="0.25">
      <c r="A33" t="s">
        <v>11</v>
      </c>
      <c r="B33" s="4">
        <v>2602</v>
      </c>
      <c r="C33" s="4">
        <v>11230</v>
      </c>
      <c r="D33" s="4">
        <v>1660</v>
      </c>
      <c r="E33" s="4">
        <v>8057</v>
      </c>
      <c r="F33" s="4">
        <v>18498</v>
      </c>
      <c r="G33" s="4"/>
      <c r="H33" s="2"/>
      <c r="I33" s="2">
        <f t="shared" si="0"/>
        <v>42047</v>
      </c>
      <c r="J33" s="2"/>
      <c r="K33" s="2"/>
    </row>
    <row r="34" spans="1:11" x14ac:dyDescent="0.25">
      <c r="A34" t="s">
        <v>12</v>
      </c>
      <c r="B34" s="4">
        <v>3109</v>
      </c>
      <c r="C34" s="4">
        <v>10982</v>
      </c>
      <c r="D34" s="4">
        <v>2032</v>
      </c>
      <c r="E34" s="4">
        <v>8297</v>
      </c>
      <c r="F34" s="4">
        <v>1782</v>
      </c>
      <c r="G34" s="4"/>
      <c r="H34" s="2"/>
      <c r="I34" s="2">
        <f t="shared" si="0"/>
        <v>26202</v>
      </c>
      <c r="J34" s="2"/>
      <c r="K34" s="2"/>
    </row>
    <row r="35" spans="1:11" x14ac:dyDescent="0.25">
      <c r="B35" s="5"/>
      <c r="C35" s="5"/>
      <c r="D35" s="5"/>
      <c r="E35" s="5"/>
      <c r="F35" s="5"/>
      <c r="G35" s="5"/>
    </row>
    <row r="40" spans="1:11" x14ac:dyDescent="0.25">
      <c r="A40" t="s">
        <v>0</v>
      </c>
    </row>
    <row r="41" spans="1:11" x14ac:dyDescent="0.25">
      <c r="B41" t="s">
        <v>26</v>
      </c>
      <c r="C41" t="s">
        <v>27</v>
      </c>
      <c r="D41" t="s">
        <v>28</v>
      </c>
      <c r="E41" t="s">
        <v>29</v>
      </c>
    </row>
    <row r="42" spans="1:11" x14ac:dyDescent="0.25">
      <c r="A42" t="s">
        <v>19</v>
      </c>
      <c r="B42" s="4">
        <f>1780+7017+1077+3045+3849</f>
        <v>16768</v>
      </c>
      <c r="C42" s="4">
        <f>2230+25550+40372+11643+2610</f>
        <v>82405</v>
      </c>
      <c r="D42" s="4">
        <f>10345+2905+528+36+633</f>
        <v>14447</v>
      </c>
      <c r="E42" s="4"/>
      <c r="G42" s="6">
        <f>SUM(B42:E42)</f>
        <v>113620</v>
      </c>
    </row>
    <row r="43" spans="1:11" x14ac:dyDescent="0.25">
      <c r="A43" t="s">
        <v>20</v>
      </c>
      <c r="B43" s="4">
        <f>2872+9871+1116+1729+5381</f>
        <v>20969</v>
      </c>
      <c r="C43" s="4">
        <f>8337+21507+9387+3885+3112</f>
        <v>46228</v>
      </c>
      <c r="D43" s="4">
        <f>7573+3456+1584+37+3094</f>
        <v>15744</v>
      </c>
      <c r="E43" s="4"/>
      <c r="G43" s="6">
        <f t="shared" ref="G43:G51" si="1">SUM(B43:E43)</f>
        <v>82941</v>
      </c>
    </row>
    <row r="44" spans="1:11" x14ac:dyDescent="0.25">
      <c r="A44" t="s">
        <v>21</v>
      </c>
      <c r="B44" s="4">
        <f>1741+7581+1145+2010+6855</f>
        <v>19332</v>
      </c>
      <c r="C44" s="4">
        <f>316+5762+17242+4894+6875</f>
        <v>35089</v>
      </c>
      <c r="D44" s="4">
        <f>10292+3975+205+86+2330</f>
        <v>16888</v>
      </c>
      <c r="E44" s="4"/>
      <c r="G44" s="6">
        <f t="shared" si="1"/>
        <v>71309</v>
      </c>
    </row>
    <row r="45" spans="1:11" x14ac:dyDescent="0.25">
      <c r="A45" t="s">
        <v>22</v>
      </c>
      <c r="B45" s="4">
        <f>2358+7034+1177+1076+9428</f>
        <v>21073</v>
      </c>
      <c r="C45" s="4">
        <f>3328+11299+7005+4083+2956</f>
        <v>28671</v>
      </c>
      <c r="D45" s="4">
        <f>5574+3987+194+200+1106</f>
        <v>11061</v>
      </c>
      <c r="E45" s="4"/>
      <c r="G45" s="6">
        <f t="shared" si="1"/>
        <v>60805</v>
      </c>
    </row>
    <row r="46" spans="1:11" x14ac:dyDescent="0.25">
      <c r="A46" t="s">
        <v>23</v>
      </c>
      <c r="B46" s="4">
        <f>1651+7257+1212+1425+7021</f>
        <v>18566</v>
      </c>
      <c r="C46" s="4">
        <f>2193+11536+3279+4526</f>
        <v>21534</v>
      </c>
      <c r="D46" s="4">
        <f>9425+3665+532+399+458</f>
        <v>14479</v>
      </c>
      <c r="E46" s="4"/>
      <c r="G46" s="6">
        <f t="shared" si="1"/>
        <v>54579</v>
      </c>
    </row>
    <row r="47" spans="1:11" x14ac:dyDescent="0.25">
      <c r="A47" t="s">
        <v>24</v>
      </c>
      <c r="B47" s="4">
        <f>2475+7463+1246+1952+9397</f>
        <v>22533</v>
      </c>
      <c r="C47" s="4">
        <f>7630+34437+2777</f>
        <v>44844</v>
      </c>
      <c r="D47" s="4">
        <f>15851+4067+262+94+4675</f>
        <v>24949</v>
      </c>
      <c r="E47" s="4"/>
      <c r="G47" s="6">
        <f t="shared" si="1"/>
        <v>92326</v>
      </c>
    </row>
    <row r="48" spans="1:11" x14ac:dyDescent="0.25">
      <c r="A48" t="s">
        <v>25</v>
      </c>
      <c r="B48" s="4">
        <f>1859+7682+1286+1175+5507</f>
        <v>17509</v>
      </c>
      <c r="C48" s="4">
        <f>1319+32524</f>
        <v>33843</v>
      </c>
      <c r="D48" s="4">
        <f>8034+3417+127+42+4825</f>
        <v>16445</v>
      </c>
      <c r="E48" s="4"/>
      <c r="G48" s="6">
        <f t="shared" si="1"/>
        <v>67797</v>
      </c>
    </row>
    <row r="49" spans="1:7" x14ac:dyDescent="0.25">
      <c r="A49" t="s">
        <v>10</v>
      </c>
      <c r="B49" s="4">
        <f>2473+7776+1330+2466+6315</f>
        <v>20360</v>
      </c>
      <c r="C49" s="4">
        <f>1111+34377</f>
        <v>35488</v>
      </c>
      <c r="D49" s="4">
        <f>1545+2403+130+44+503</f>
        <v>4625</v>
      </c>
      <c r="E49" s="4"/>
      <c r="G49" s="6">
        <f t="shared" si="1"/>
        <v>60473</v>
      </c>
    </row>
    <row r="50" spans="1:7" x14ac:dyDescent="0.25">
      <c r="A50" t="s">
        <v>11</v>
      </c>
      <c r="B50" s="4">
        <f>2272+8027+1376+1562+7977</f>
        <v>21214</v>
      </c>
      <c r="C50" s="4">
        <f>713+16833</f>
        <v>17546</v>
      </c>
      <c r="D50" s="4">
        <f>330+2490+284+103+80</f>
        <v>3287</v>
      </c>
      <c r="E50" s="4"/>
      <c r="G50" s="6">
        <f t="shared" si="1"/>
        <v>42047</v>
      </c>
    </row>
    <row r="51" spans="1:7" x14ac:dyDescent="0.25">
      <c r="A51" t="s">
        <v>12</v>
      </c>
      <c r="B51" s="4">
        <f>2399+8432+1420+1474+8226</f>
        <v>21951</v>
      </c>
      <c r="C51" s="4">
        <f>250</f>
        <v>250</v>
      </c>
      <c r="D51" s="4">
        <f>710+2550+612+58+71</f>
        <v>4001</v>
      </c>
      <c r="E51" s="4"/>
      <c r="G51" s="6">
        <f t="shared" si="1"/>
        <v>26202</v>
      </c>
    </row>
    <row r="54" spans="1:7" x14ac:dyDescent="0.25">
      <c r="B54" s="6"/>
      <c r="C54" s="6"/>
      <c r="D54" s="6"/>
      <c r="E54" s="6"/>
    </row>
  </sheetData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EB10-C8EC-4B16-83FB-E265791A9D91}">
  <dimension ref="A1:J27"/>
  <sheetViews>
    <sheetView topLeftCell="A16" zoomScale="66" zoomScaleNormal="66" workbookViewId="0">
      <selection activeCell="B27" sqref="B27:F27"/>
    </sheetView>
  </sheetViews>
  <sheetFormatPr defaultColWidth="19.42578125" defaultRowHeight="15" x14ac:dyDescent="0.25"/>
  <cols>
    <col min="1" max="1" width="18.5703125" style="52" customWidth="1"/>
    <col min="2" max="2" width="67.85546875" customWidth="1"/>
    <col min="3" max="3" width="66.28515625" customWidth="1"/>
    <col min="4" max="4" width="17.140625" customWidth="1"/>
    <col min="5" max="5" width="19.7109375" customWidth="1"/>
    <col min="6" max="6" width="20.28515625" customWidth="1"/>
    <col min="7" max="10" width="15.7109375" customWidth="1"/>
  </cols>
  <sheetData>
    <row r="1" spans="1:10" s="315" customFormat="1" ht="38.450000000000003" customHeight="1" thickBot="1" x14ac:dyDescent="0.35">
      <c r="A1" s="342"/>
      <c r="B1" s="314" t="s">
        <v>306</v>
      </c>
      <c r="C1" s="314" t="s">
        <v>348</v>
      </c>
      <c r="F1" s="316"/>
      <c r="G1" s="386" t="s">
        <v>79</v>
      </c>
      <c r="H1" s="386"/>
      <c r="I1" s="386"/>
      <c r="J1" s="386"/>
    </row>
    <row r="2" spans="1:10" ht="36.6" customHeight="1" thickBot="1" x14ac:dyDescent="0.3">
      <c r="A2" s="9" t="s">
        <v>83</v>
      </c>
      <c r="B2" s="317" t="s">
        <v>255</v>
      </c>
      <c r="C2" s="318" t="s">
        <v>84</v>
      </c>
      <c r="D2" s="318" t="s">
        <v>85</v>
      </c>
      <c r="E2" s="318" t="s">
        <v>86</v>
      </c>
      <c r="F2" s="319" t="s">
        <v>349</v>
      </c>
      <c r="G2" s="17" t="s">
        <v>351</v>
      </c>
      <c r="H2" s="17" t="s">
        <v>90</v>
      </c>
      <c r="I2" s="17" t="s">
        <v>91</v>
      </c>
      <c r="J2" s="17" t="s">
        <v>352</v>
      </c>
    </row>
    <row r="3" spans="1:10" ht="24.95" customHeight="1" thickBot="1" x14ac:dyDescent="0.3">
      <c r="A3" s="52" t="s">
        <v>256</v>
      </c>
      <c r="B3" s="320" t="s">
        <v>66</v>
      </c>
      <c r="C3" s="321" t="s">
        <v>257</v>
      </c>
      <c r="D3" s="321" t="s">
        <v>94</v>
      </c>
      <c r="E3" s="321" t="s">
        <v>14</v>
      </c>
      <c r="F3" s="322">
        <v>1860000</v>
      </c>
      <c r="G3" s="227"/>
      <c r="H3" s="248"/>
      <c r="I3" s="253"/>
      <c r="J3" s="228"/>
    </row>
    <row r="4" spans="1:10" ht="32.25" customHeight="1" thickBot="1" x14ac:dyDescent="0.3">
      <c r="A4" s="52" t="s">
        <v>307</v>
      </c>
      <c r="B4" s="320" t="s">
        <v>308</v>
      </c>
      <c r="C4" s="321" t="s">
        <v>257</v>
      </c>
      <c r="D4" s="321" t="s">
        <v>94</v>
      </c>
      <c r="E4" s="321" t="s">
        <v>14</v>
      </c>
      <c r="F4" s="322">
        <v>4220000</v>
      </c>
      <c r="G4" s="247"/>
      <c r="H4" s="249"/>
      <c r="I4" s="249"/>
      <c r="J4" s="225"/>
    </row>
    <row r="5" spans="1:10" ht="24.95" customHeight="1" thickBot="1" x14ac:dyDescent="0.3">
      <c r="A5" s="52" t="s">
        <v>309</v>
      </c>
      <c r="B5" s="320" t="s">
        <v>59</v>
      </c>
      <c r="C5" s="321" t="s">
        <v>257</v>
      </c>
      <c r="D5" s="321" t="s">
        <v>94</v>
      </c>
      <c r="E5" s="321" t="s">
        <v>14</v>
      </c>
      <c r="F5" s="322">
        <v>62000</v>
      </c>
      <c r="G5" s="247"/>
      <c r="H5" s="249"/>
      <c r="I5" s="249"/>
      <c r="J5" s="225"/>
    </row>
    <row r="6" spans="1:10" ht="24.95" customHeight="1" thickBot="1" x14ac:dyDescent="0.3">
      <c r="A6" s="52" t="s">
        <v>258</v>
      </c>
      <c r="B6" s="320" t="s">
        <v>259</v>
      </c>
      <c r="C6" s="321" t="s">
        <v>257</v>
      </c>
      <c r="D6" s="321" t="s">
        <v>94</v>
      </c>
      <c r="E6" s="321" t="s">
        <v>14</v>
      </c>
      <c r="F6" s="322">
        <v>309000</v>
      </c>
      <c r="G6" s="247"/>
      <c r="H6" s="249"/>
      <c r="I6" s="249"/>
      <c r="J6" s="225"/>
    </row>
    <row r="7" spans="1:10" ht="34.5" customHeight="1" thickBot="1" x14ac:dyDescent="0.3">
      <c r="A7" s="52" t="s">
        <v>310</v>
      </c>
      <c r="B7" s="320" t="s">
        <v>311</v>
      </c>
      <c r="C7" s="321" t="s">
        <v>257</v>
      </c>
      <c r="D7" s="321" t="s">
        <v>94</v>
      </c>
      <c r="E7" s="321" t="s">
        <v>14</v>
      </c>
      <c r="F7" s="322">
        <v>971000</v>
      </c>
      <c r="G7" s="247"/>
      <c r="H7" s="249"/>
      <c r="I7" s="249"/>
      <c r="J7" s="225"/>
    </row>
    <row r="8" spans="1:10" ht="34.5" customHeight="1" thickBot="1" x14ac:dyDescent="0.3">
      <c r="A8" s="52" t="s">
        <v>312</v>
      </c>
      <c r="B8" s="320" t="s">
        <v>365</v>
      </c>
      <c r="C8" s="321" t="s">
        <v>257</v>
      </c>
      <c r="D8" s="321" t="s">
        <v>94</v>
      </c>
      <c r="E8" s="321" t="s">
        <v>14</v>
      </c>
      <c r="F8" s="322">
        <v>173000</v>
      </c>
      <c r="G8" s="247"/>
      <c r="H8" s="249"/>
      <c r="I8" s="249"/>
      <c r="J8" s="225"/>
    </row>
    <row r="9" spans="1:10" ht="31.5" customHeight="1" thickBot="1" x14ac:dyDescent="0.3">
      <c r="A9" s="52" t="s">
        <v>313</v>
      </c>
      <c r="B9" s="320" t="s">
        <v>314</v>
      </c>
      <c r="C9" s="321" t="s">
        <v>257</v>
      </c>
      <c r="D9" s="321" t="s">
        <v>94</v>
      </c>
      <c r="E9" s="321" t="s">
        <v>14</v>
      </c>
      <c r="F9" s="322">
        <v>120000</v>
      </c>
      <c r="G9" s="247"/>
      <c r="H9" s="250"/>
      <c r="I9" s="249"/>
      <c r="J9" s="225"/>
    </row>
    <row r="10" spans="1:10" ht="24.95" customHeight="1" thickBot="1" x14ac:dyDescent="0.3">
      <c r="A10" s="52" t="s">
        <v>315</v>
      </c>
      <c r="B10" s="320" t="s">
        <v>75</v>
      </c>
      <c r="C10" s="321" t="s">
        <v>257</v>
      </c>
      <c r="D10" s="321" t="s">
        <v>94</v>
      </c>
      <c r="E10" s="321" t="s">
        <v>14</v>
      </c>
      <c r="F10" s="322">
        <v>413000</v>
      </c>
      <c r="G10" s="331"/>
      <c r="H10" s="332"/>
      <c r="I10" s="254"/>
      <c r="J10" s="229"/>
    </row>
    <row r="11" spans="1:10" ht="24.95" customHeight="1" thickBot="1" x14ac:dyDescent="0.3">
      <c r="A11" s="52" t="s">
        <v>394</v>
      </c>
      <c r="B11" s="320" t="s">
        <v>316</v>
      </c>
      <c r="C11" s="321" t="s">
        <v>345</v>
      </c>
      <c r="D11" s="321" t="s">
        <v>94</v>
      </c>
      <c r="E11" s="321" t="s">
        <v>14</v>
      </c>
      <c r="F11" s="322">
        <v>163000</v>
      </c>
      <c r="G11" s="237"/>
      <c r="H11" s="251"/>
      <c r="I11" s="254"/>
      <c r="J11" s="229"/>
    </row>
    <row r="12" spans="1:10" ht="24.95" customHeight="1" thickBot="1" x14ac:dyDescent="0.3">
      <c r="A12" s="52" t="s">
        <v>260</v>
      </c>
      <c r="B12" s="320" t="s">
        <v>68</v>
      </c>
      <c r="C12" s="321" t="s">
        <v>261</v>
      </c>
      <c r="D12" s="321" t="s">
        <v>100</v>
      </c>
      <c r="E12" s="321" t="s">
        <v>14</v>
      </c>
      <c r="F12" s="322">
        <v>2737000</v>
      </c>
      <c r="G12" s="131"/>
      <c r="H12" s="252"/>
      <c r="I12" s="258"/>
      <c r="J12" s="230"/>
    </row>
    <row r="13" spans="1:10" ht="29.25" customHeight="1" thickBot="1" x14ac:dyDescent="0.3">
      <c r="A13" s="52" t="s">
        <v>317</v>
      </c>
      <c r="B13" s="320" t="s">
        <v>318</v>
      </c>
      <c r="C13" s="321" t="s">
        <v>257</v>
      </c>
      <c r="D13" s="321" t="s">
        <v>94</v>
      </c>
      <c r="E13" s="321" t="s">
        <v>14</v>
      </c>
      <c r="F13" s="322">
        <v>533000</v>
      </c>
      <c r="G13" s="247"/>
      <c r="H13" s="249"/>
      <c r="I13" s="249"/>
      <c r="J13" s="225"/>
    </row>
    <row r="14" spans="1:10" ht="36.6" customHeight="1" thickBot="1" x14ac:dyDescent="0.3">
      <c r="A14" s="52" t="s">
        <v>262</v>
      </c>
      <c r="B14" s="320" t="s">
        <v>359</v>
      </c>
      <c r="C14" s="321" t="s">
        <v>364</v>
      </c>
      <c r="D14" s="321" t="s">
        <v>106</v>
      </c>
      <c r="E14" s="321" t="s">
        <v>14</v>
      </c>
      <c r="F14" s="322">
        <v>314000</v>
      </c>
      <c r="G14" s="333"/>
      <c r="H14" s="334"/>
      <c r="I14" s="335"/>
      <c r="J14" s="230"/>
    </row>
    <row r="15" spans="1:10" ht="39" customHeight="1" thickBot="1" x14ac:dyDescent="0.3">
      <c r="A15" s="52" t="s">
        <v>263</v>
      </c>
      <c r="B15" s="320" t="s">
        <v>360</v>
      </c>
      <c r="C15" s="321" t="s">
        <v>364</v>
      </c>
      <c r="D15" s="321" t="s">
        <v>106</v>
      </c>
      <c r="E15" s="321" t="s">
        <v>14</v>
      </c>
      <c r="F15" s="322">
        <v>154000</v>
      </c>
      <c r="G15" s="336"/>
      <c r="H15" s="330"/>
      <c r="I15" s="337"/>
      <c r="J15" s="338"/>
    </row>
    <row r="16" spans="1:10" ht="24.95" customHeight="1" thickBot="1" x14ac:dyDescent="0.3">
      <c r="A16" s="52" t="s">
        <v>319</v>
      </c>
      <c r="B16" s="320" t="s">
        <v>320</v>
      </c>
      <c r="C16" s="321" t="s">
        <v>264</v>
      </c>
      <c r="D16" s="321" t="s">
        <v>109</v>
      </c>
      <c r="E16" s="321" t="s">
        <v>14</v>
      </c>
      <c r="F16" s="322">
        <f>860000+200000</f>
        <v>1060000</v>
      </c>
      <c r="G16" s="67"/>
      <c r="H16" s="256"/>
      <c r="I16" s="53"/>
      <c r="J16" s="230"/>
    </row>
    <row r="17" spans="1:10" ht="24.95" customHeight="1" thickBot="1" x14ac:dyDescent="0.3">
      <c r="A17" s="52" t="s">
        <v>265</v>
      </c>
      <c r="B17" s="320" t="s">
        <v>112</v>
      </c>
      <c r="C17" s="321" t="s">
        <v>266</v>
      </c>
      <c r="D17" s="321" t="s">
        <v>106</v>
      </c>
      <c r="E17" s="321" t="s">
        <v>14</v>
      </c>
      <c r="F17" s="322">
        <f>2830000+44000</f>
        <v>2874000</v>
      </c>
      <c r="G17" s="35"/>
      <c r="H17" s="53"/>
      <c r="I17" s="53"/>
      <c r="J17" s="230"/>
    </row>
    <row r="18" spans="1:10" s="30" customFormat="1" ht="32.25" customHeight="1" thickBot="1" x14ac:dyDescent="0.3">
      <c r="A18" s="222" t="s">
        <v>267</v>
      </c>
      <c r="B18" s="320" t="s">
        <v>366</v>
      </c>
      <c r="C18" s="321" t="s">
        <v>363</v>
      </c>
      <c r="D18" s="321" t="s">
        <v>100</v>
      </c>
      <c r="E18" s="321" t="s">
        <v>14</v>
      </c>
      <c r="F18" s="322">
        <v>1261000</v>
      </c>
      <c r="G18" s="238"/>
      <c r="H18" s="239"/>
      <c r="I18" s="255"/>
      <c r="J18" s="245"/>
    </row>
    <row r="19" spans="1:10" ht="24.95" customHeight="1" thickBot="1" x14ac:dyDescent="0.3">
      <c r="A19" s="52" t="s">
        <v>268</v>
      </c>
      <c r="B19" s="320" t="s">
        <v>118</v>
      </c>
      <c r="C19" s="321" t="s">
        <v>269</v>
      </c>
      <c r="D19" s="321" t="s">
        <v>100</v>
      </c>
      <c r="E19" s="321" t="s">
        <v>14</v>
      </c>
      <c r="F19" s="322">
        <v>2583000</v>
      </c>
      <c r="G19" s="35"/>
      <c r="H19" s="220"/>
      <c r="I19" s="85"/>
      <c r="J19" s="224"/>
    </row>
    <row r="20" spans="1:10" ht="35.25" customHeight="1" thickBot="1" x14ac:dyDescent="0.3">
      <c r="A20" s="52" t="s">
        <v>270</v>
      </c>
      <c r="B20" s="320" t="s">
        <v>367</v>
      </c>
      <c r="C20" s="321" t="s">
        <v>271</v>
      </c>
      <c r="D20" s="321" t="s">
        <v>100</v>
      </c>
      <c r="E20" s="321" t="s">
        <v>14</v>
      </c>
      <c r="F20" s="322">
        <v>300000</v>
      </c>
      <c r="G20" s="240"/>
      <c r="H20" s="255"/>
      <c r="I20" s="24"/>
      <c r="J20" s="140"/>
    </row>
    <row r="21" spans="1:10" ht="39.6" customHeight="1" thickBot="1" x14ac:dyDescent="0.3">
      <c r="A21" s="52" t="s">
        <v>272</v>
      </c>
      <c r="B21" s="320" t="s">
        <v>42</v>
      </c>
      <c r="C21" s="321" t="s">
        <v>362</v>
      </c>
      <c r="D21" s="321" t="s">
        <v>120</v>
      </c>
      <c r="E21" s="321" t="s">
        <v>14</v>
      </c>
      <c r="F21" s="322">
        <v>316000</v>
      </c>
      <c r="G21" s="67"/>
      <c r="H21" s="339"/>
      <c r="I21" s="62"/>
      <c r="J21" s="340"/>
    </row>
    <row r="22" spans="1:10" ht="24.95" customHeight="1" thickBot="1" x14ac:dyDescent="0.3">
      <c r="A22" s="52" t="s">
        <v>273</v>
      </c>
      <c r="B22" s="320" t="s">
        <v>41</v>
      </c>
      <c r="C22" s="321" t="s">
        <v>269</v>
      </c>
      <c r="D22" s="321" t="s">
        <v>106</v>
      </c>
      <c r="E22" s="321" t="s">
        <v>14</v>
      </c>
      <c r="F22" s="322">
        <v>1609000</v>
      </c>
      <c r="G22" s="28"/>
      <c r="H22" s="19"/>
      <c r="I22" s="71"/>
      <c r="J22" s="230"/>
    </row>
    <row r="23" spans="1:10" s="30" customFormat="1" ht="35.25" customHeight="1" thickBot="1" x14ac:dyDescent="0.3">
      <c r="A23" s="52" t="s">
        <v>274</v>
      </c>
      <c r="B23" s="320" t="s">
        <v>275</v>
      </c>
      <c r="C23" s="321" t="s">
        <v>276</v>
      </c>
      <c r="D23" s="321" t="s">
        <v>122</v>
      </c>
      <c r="E23" s="321" t="s">
        <v>185</v>
      </c>
      <c r="F23" s="322">
        <v>922000</v>
      </c>
      <c r="G23" s="341"/>
      <c r="H23" s="19"/>
      <c r="I23" s="53"/>
      <c r="J23" s="97"/>
    </row>
    <row r="24" spans="1:10" s="42" customFormat="1" ht="35.25" customHeight="1" thickBot="1" x14ac:dyDescent="0.3">
      <c r="A24" s="55" t="s">
        <v>277</v>
      </c>
      <c r="B24" s="320" t="s">
        <v>368</v>
      </c>
      <c r="C24" s="321" t="s">
        <v>347</v>
      </c>
      <c r="D24" s="321" t="s">
        <v>100</v>
      </c>
      <c r="E24" s="321" t="s">
        <v>14</v>
      </c>
      <c r="F24" s="322">
        <f>14000000+3807000</f>
        <v>17807000</v>
      </c>
      <c r="G24" s="257"/>
      <c r="H24" s="29"/>
      <c r="I24" s="79"/>
      <c r="J24" s="61"/>
    </row>
    <row r="25" spans="1:10" ht="37.9" customHeight="1" thickBot="1" x14ac:dyDescent="0.3">
      <c r="A25" s="52" t="s">
        <v>299</v>
      </c>
      <c r="B25" s="320" t="s">
        <v>300</v>
      </c>
      <c r="C25" s="321" t="s">
        <v>361</v>
      </c>
      <c r="D25" s="321" t="s">
        <v>94</v>
      </c>
      <c r="E25" s="321" t="s">
        <v>14</v>
      </c>
      <c r="F25" s="322">
        <v>785000</v>
      </c>
      <c r="G25" s="241"/>
      <c r="H25" s="242"/>
      <c r="I25" s="246"/>
      <c r="J25" s="236"/>
    </row>
    <row r="26" spans="1:10" ht="20.45" customHeight="1" thickBot="1" x14ac:dyDescent="0.3">
      <c r="B26" s="383" t="s">
        <v>350</v>
      </c>
      <c r="C26" s="384"/>
      <c r="D26" s="384"/>
      <c r="E26" s="385"/>
      <c r="F26" s="325">
        <f>SUM(F3:F25)</f>
        <v>41546000</v>
      </c>
      <c r="G26" s="243"/>
      <c r="H26" s="382"/>
      <c r="I26" s="382"/>
      <c r="J26" s="382"/>
    </row>
    <row r="27" spans="1:10" ht="19.899999999999999" customHeight="1" thickBot="1" x14ac:dyDescent="0.35">
      <c r="B27" s="326" t="s">
        <v>337</v>
      </c>
      <c r="C27" s="327" t="s">
        <v>153</v>
      </c>
      <c r="D27" s="379" t="s">
        <v>147</v>
      </c>
      <c r="E27" s="380"/>
      <c r="F27" s="381"/>
      <c r="G27" s="244"/>
      <c r="H27" s="244"/>
      <c r="I27" s="244"/>
      <c r="J27" s="244"/>
    </row>
  </sheetData>
  <mergeCells count="4">
    <mergeCell ref="D27:F27"/>
    <mergeCell ref="H26:J26"/>
    <mergeCell ref="B26:E26"/>
    <mergeCell ref="G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C25E-FA4F-42FA-8F19-AE5F6507296F}">
  <dimension ref="A1:J23"/>
  <sheetViews>
    <sheetView zoomScale="60" zoomScaleNormal="60" workbookViewId="0">
      <pane ySplit="2" topLeftCell="A3" activePane="bottomLeft" state="frozen"/>
      <selection pane="bottomLeft" activeCell="B12" sqref="B12"/>
    </sheetView>
  </sheetViews>
  <sheetFormatPr defaultColWidth="19.42578125" defaultRowHeight="15" x14ac:dyDescent="0.25"/>
  <cols>
    <col min="1" max="1" width="19.28515625" style="343" customWidth="1"/>
    <col min="2" max="2" width="65.7109375" customWidth="1"/>
    <col min="3" max="3" width="96" customWidth="1"/>
    <col min="4" max="4" width="17" customWidth="1"/>
    <col min="5" max="5" width="18.5703125" customWidth="1"/>
    <col min="6" max="6" width="25.5703125" customWidth="1"/>
    <col min="7" max="10" width="21.42578125" customWidth="1"/>
  </cols>
  <sheetData>
    <row r="1" spans="1:10" ht="23.25" customHeight="1" thickBot="1" x14ac:dyDescent="0.35">
      <c r="B1" s="314" t="s">
        <v>306</v>
      </c>
      <c r="C1" s="314" t="s">
        <v>353</v>
      </c>
      <c r="D1" s="315"/>
      <c r="E1" s="315"/>
      <c r="F1" s="316"/>
      <c r="G1" s="390" t="s">
        <v>79</v>
      </c>
      <c r="H1" s="390"/>
      <c r="I1" s="390"/>
      <c r="J1" s="390"/>
    </row>
    <row r="2" spans="1:10" ht="54.6" customHeight="1" thickBot="1" x14ac:dyDescent="0.3">
      <c r="A2" s="344" t="s">
        <v>83</v>
      </c>
      <c r="B2" s="317" t="s">
        <v>255</v>
      </c>
      <c r="C2" s="318" t="s">
        <v>84</v>
      </c>
      <c r="D2" s="318" t="s">
        <v>85</v>
      </c>
      <c r="E2" s="318" t="s">
        <v>86</v>
      </c>
      <c r="F2" s="319" t="s">
        <v>349</v>
      </c>
      <c r="G2" s="259" t="s">
        <v>351</v>
      </c>
      <c r="H2" s="259" t="s">
        <v>90</v>
      </c>
      <c r="I2" s="259" t="s">
        <v>91</v>
      </c>
      <c r="J2" s="259" t="s">
        <v>352</v>
      </c>
    </row>
    <row r="3" spans="1:10" ht="26.45" customHeight="1" thickBot="1" x14ac:dyDescent="0.3">
      <c r="A3" s="343" t="s">
        <v>278</v>
      </c>
      <c r="B3" s="320" t="s">
        <v>279</v>
      </c>
      <c r="C3" s="321"/>
      <c r="D3" s="321" t="s">
        <v>94</v>
      </c>
      <c r="E3" s="321" t="s">
        <v>15</v>
      </c>
      <c r="F3" s="322">
        <v>1875000</v>
      </c>
      <c r="G3" s="281"/>
      <c r="H3" s="286"/>
      <c r="I3" s="289"/>
      <c r="J3" s="266"/>
    </row>
    <row r="4" spans="1:10" ht="30" customHeight="1" thickBot="1" x14ac:dyDescent="0.3">
      <c r="A4" s="343" t="s">
        <v>280</v>
      </c>
      <c r="B4" s="320" t="s">
        <v>139</v>
      </c>
      <c r="C4" s="321" t="s">
        <v>371</v>
      </c>
      <c r="D4" s="321" t="s">
        <v>140</v>
      </c>
      <c r="E4" s="321" t="s">
        <v>15</v>
      </c>
      <c r="F4" s="322">
        <v>1660000</v>
      </c>
      <c r="G4" s="282"/>
      <c r="H4" s="262"/>
      <c r="I4" s="288"/>
      <c r="J4" s="267"/>
    </row>
    <row r="5" spans="1:10" ht="38.450000000000003" customHeight="1" thickBot="1" x14ac:dyDescent="0.3">
      <c r="A5" s="343" t="s">
        <v>281</v>
      </c>
      <c r="B5" s="320" t="s">
        <v>142</v>
      </c>
      <c r="C5" s="321" t="s">
        <v>372</v>
      </c>
      <c r="D5" s="321" t="s">
        <v>100</v>
      </c>
      <c r="E5" s="321" t="s">
        <v>15</v>
      </c>
      <c r="F5" s="322">
        <v>14460000</v>
      </c>
      <c r="G5" s="283"/>
      <c r="H5" s="290"/>
      <c r="I5" s="287"/>
      <c r="J5" s="268"/>
    </row>
    <row r="6" spans="1:10" s="30" customFormat="1" ht="40.9" customHeight="1" thickBot="1" x14ac:dyDescent="0.3">
      <c r="A6" s="343" t="s">
        <v>282</v>
      </c>
      <c r="B6" s="320" t="s">
        <v>370</v>
      </c>
      <c r="C6" s="321" t="s">
        <v>369</v>
      </c>
      <c r="D6" s="321" t="s">
        <v>106</v>
      </c>
      <c r="E6" s="321" t="s">
        <v>15</v>
      </c>
      <c r="F6" s="322">
        <v>594000</v>
      </c>
      <c r="G6" s="284"/>
      <c r="H6" s="285"/>
      <c r="I6" s="290"/>
      <c r="J6" s="268"/>
    </row>
    <row r="7" spans="1:10" ht="31.15" customHeight="1" thickBot="1" x14ac:dyDescent="0.3">
      <c r="A7" s="343" t="s">
        <v>344</v>
      </c>
      <c r="B7" s="320" t="s">
        <v>283</v>
      </c>
      <c r="C7" s="321" t="s">
        <v>373</v>
      </c>
      <c r="D7" s="321" t="s">
        <v>94</v>
      </c>
      <c r="E7" s="321" t="s">
        <v>144</v>
      </c>
      <c r="F7" s="322">
        <v>3500000</v>
      </c>
      <c r="G7" s="346"/>
      <c r="H7" s="260"/>
      <c r="I7" s="347"/>
      <c r="J7" s="267"/>
    </row>
    <row r="8" spans="1:10" ht="30.6" customHeight="1" thickBot="1" x14ac:dyDescent="0.3">
      <c r="A8" s="343" t="s">
        <v>284</v>
      </c>
      <c r="B8" s="320" t="s">
        <v>145</v>
      </c>
      <c r="C8" s="321" t="s">
        <v>374</v>
      </c>
      <c r="D8" s="321" t="s">
        <v>94</v>
      </c>
      <c r="E8" s="321" t="s">
        <v>144</v>
      </c>
      <c r="F8" s="322">
        <v>526000</v>
      </c>
      <c r="G8" s="291"/>
      <c r="H8" s="288"/>
      <c r="I8" s="288"/>
      <c r="J8" s="267"/>
    </row>
    <row r="9" spans="1:10" ht="30.6" customHeight="1" thickBot="1" x14ac:dyDescent="0.3">
      <c r="A9" s="343" t="s">
        <v>321</v>
      </c>
      <c r="B9" s="320" t="s">
        <v>322</v>
      </c>
      <c r="C9" s="321" t="s">
        <v>375</v>
      </c>
      <c r="D9" s="321" t="s">
        <v>94</v>
      </c>
      <c r="E9" s="321" t="s">
        <v>144</v>
      </c>
      <c r="F9" s="322">
        <v>622000</v>
      </c>
      <c r="G9" s="291"/>
      <c r="H9" s="288"/>
      <c r="I9" s="288"/>
      <c r="J9" s="267"/>
    </row>
    <row r="10" spans="1:10" ht="31.15" customHeight="1" thickBot="1" x14ac:dyDescent="0.3">
      <c r="A10" s="343" t="s">
        <v>323</v>
      </c>
      <c r="B10" s="320" t="s">
        <v>340</v>
      </c>
      <c r="C10" s="321" t="s">
        <v>376</v>
      </c>
      <c r="D10" s="321" t="s">
        <v>94</v>
      </c>
      <c r="E10" s="321" t="s">
        <v>144</v>
      </c>
      <c r="F10" s="322">
        <v>833000</v>
      </c>
      <c r="G10" s="291"/>
      <c r="H10" s="288"/>
      <c r="I10" s="288"/>
      <c r="J10" s="267"/>
    </row>
    <row r="11" spans="1:10" ht="30.6" customHeight="1" thickBot="1" x14ac:dyDescent="0.3">
      <c r="A11" s="343" t="s">
        <v>324</v>
      </c>
      <c r="B11" s="320" t="s">
        <v>377</v>
      </c>
      <c r="C11" s="321" t="s">
        <v>338</v>
      </c>
      <c r="D11" s="321" t="s">
        <v>106</v>
      </c>
      <c r="E11" s="321" t="s">
        <v>144</v>
      </c>
      <c r="F11" s="322">
        <v>40000</v>
      </c>
      <c r="G11" s="269"/>
      <c r="H11" s="294"/>
      <c r="I11" s="295"/>
      <c r="J11" s="296"/>
    </row>
    <row r="12" spans="1:10" ht="31.15" customHeight="1" thickBot="1" x14ac:dyDescent="0.3">
      <c r="A12" s="343" t="s">
        <v>325</v>
      </c>
      <c r="B12" s="320" t="s">
        <v>146</v>
      </c>
      <c r="C12" s="321" t="s">
        <v>341</v>
      </c>
      <c r="D12" s="321" t="s">
        <v>100</v>
      </c>
      <c r="E12" s="321" t="s">
        <v>144</v>
      </c>
      <c r="F12" s="322">
        <v>5135000</v>
      </c>
      <c r="G12" s="292"/>
      <c r="H12" s="293"/>
      <c r="I12" s="261"/>
      <c r="J12" s="270"/>
    </row>
    <row r="13" spans="1:10" ht="30.6" customHeight="1" thickBot="1" x14ac:dyDescent="0.3">
      <c r="A13" s="343" t="s">
        <v>285</v>
      </c>
      <c r="B13" s="320" t="s">
        <v>33</v>
      </c>
      <c r="C13" s="391" t="s">
        <v>379</v>
      </c>
      <c r="D13" s="393" t="s">
        <v>94</v>
      </c>
      <c r="E13" s="391" t="s">
        <v>148</v>
      </c>
      <c r="F13" s="322">
        <v>1082000</v>
      </c>
      <c r="G13" s="297"/>
      <c r="H13" s="299"/>
      <c r="I13" s="301"/>
      <c r="J13" s="271"/>
    </row>
    <row r="14" spans="1:10" ht="30.6" customHeight="1" thickBot="1" x14ac:dyDescent="0.3">
      <c r="A14" s="343" t="s">
        <v>327</v>
      </c>
      <c r="B14" s="320" t="s">
        <v>378</v>
      </c>
      <c r="C14" s="392"/>
      <c r="D14" s="394"/>
      <c r="E14" s="392"/>
      <c r="F14" s="322">
        <v>2164000</v>
      </c>
      <c r="G14" s="298"/>
      <c r="H14" s="300"/>
      <c r="I14" s="302"/>
      <c r="J14" s="272"/>
    </row>
    <row r="15" spans="1:10" ht="32.450000000000003" customHeight="1" thickBot="1" x14ac:dyDescent="0.3">
      <c r="A15" s="343" t="s">
        <v>286</v>
      </c>
      <c r="B15" s="320" t="s">
        <v>32</v>
      </c>
      <c r="C15" s="321" t="s">
        <v>287</v>
      </c>
      <c r="D15" s="321" t="s">
        <v>106</v>
      </c>
      <c r="E15" s="321" t="s">
        <v>148</v>
      </c>
      <c r="F15" s="322">
        <v>557000</v>
      </c>
      <c r="G15" s="298"/>
      <c r="H15" s="300"/>
      <c r="I15" s="302"/>
      <c r="J15" s="272"/>
    </row>
    <row r="16" spans="1:10" ht="31.15" customHeight="1" thickBot="1" x14ac:dyDescent="0.3">
      <c r="A16" s="343" t="s">
        <v>288</v>
      </c>
      <c r="B16" s="323" t="s">
        <v>149</v>
      </c>
      <c r="C16" s="324" t="s">
        <v>289</v>
      </c>
      <c r="D16" s="324" t="s">
        <v>94</v>
      </c>
      <c r="E16" s="321" t="s">
        <v>148</v>
      </c>
      <c r="F16" s="322">
        <v>4897000</v>
      </c>
      <c r="G16" s="273"/>
      <c r="H16" s="304"/>
      <c r="I16" s="302"/>
      <c r="J16" s="272"/>
    </row>
    <row r="17" spans="1:10" ht="43.9" customHeight="1" thickBot="1" x14ac:dyDescent="0.3">
      <c r="A17" s="345" t="s">
        <v>328</v>
      </c>
      <c r="B17" s="320" t="s">
        <v>380</v>
      </c>
      <c r="C17" s="321" t="s">
        <v>381</v>
      </c>
      <c r="D17" s="321" t="s">
        <v>94</v>
      </c>
      <c r="E17" s="321" t="s">
        <v>148</v>
      </c>
      <c r="F17" s="322">
        <v>862000</v>
      </c>
      <c r="G17" s="274"/>
      <c r="H17" s="288"/>
      <c r="I17" s="263"/>
      <c r="J17" s="267"/>
    </row>
    <row r="18" spans="1:10" ht="31.9" customHeight="1" thickBot="1" x14ac:dyDescent="0.3">
      <c r="A18" s="343" t="s">
        <v>290</v>
      </c>
      <c r="B18" s="320" t="s">
        <v>150</v>
      </c>
      <c r="C18" s="321" t="s">
        <v>382</v>
      </c>
      <c r="D18" s="321" t="s">
        <v>94</v>
      </c>
      <c r="E18" s="321" t="s">
        <v>148</v>
      </c>
      <c r="F18" s="322">
        <v>935000</v>
      </c>
      <c r="G18" s="275"/>
      <c r="H18" s="305"/>
      <c r="I18" s="303"/>
      <c r="J18" s="276"/>
    </row>
    <row r="19" spans="1:10" ht="31.9" customHeight="1" thickBot="1" x14ac:dyDescent="0.3">
      <c r="A19" s="345" t="s">
        <v>329</v>
      </c>
      <c r="B19" s="320" t="s">
        <v>330</v>
      </c>
      <c r="C19" s="321" t="s">
        <v>339</v>
      </c>
      <c r="D19" s="321" t="s">
        <v>94</v>
      </c>
      <c r="E19" s="321" t="s">
        <v>148</v>
      </c>
      <c r="F19" s="322">
        <v>349000</v>
      </c>
      <c r="G19" s="275"/>
      <c r="H19" s="305"/>
      <c r="I19" s="303"/>
      <c r="J19" s="276"/>
    </row>
    <row r="20" spans="1:10" ht="31.9" customHeight="1" thickBot="1" x14ac:dyDescent="0.3">
      <c r="A20" s="345" t="s">
        <v>331</v>
      </c>
      <c r="B20" s="320" t="s">
        <v>151</v>
      </c>
      <c r="C20" s="321" t="s">
        <v>332</v>
      </c>
      <c r="D20" s="321" t="s">
        <v>100</v>
      </c>
      <c r="E20" s="321" t="s">
        <v>148</v>
      </c>
      <c r="F20" s="322">
        <v>1475000</v>
      </c>
      <c r="G20" s="277"/>
      <c r="H20" s="305"/>
      <c r="I20" s="303"/>
      <c r="J20" s="276"/>
    </row>
    <row r="21" spans="1:10" ht="30.6" customHeight="1" thickBot="1" x14ac:dyDescent="0.3">
      <c r="A21" s="345" t="s">
        <v>333</v>
      </c>
      <c r="B21" s="320" t="s">
        <v>383</v>
      </c>
      <c r="C21" s="321" t="s">
        <v>384</v>
      </c>
      <c r="D21" s="321" t="s">
        <v>326</v>
      </c>
      <c r="E21" s="321" t="s">
        <v>148</v>
      </c>
      <c r="F21" s="322">
        <v>1812000</v>
      </c>
      <c r="G21" s="279"/>
      <c r="H21" s="280"/>
      <c r="I21" s="306"/>
      <c r="J21" s="278"/>
    </row>
    <row r="22" spans="1:10" ht="20.25" customHeight="1" thickBot="1" x14ac:dyDescent="0.3">
      <c r="B22" s="383" t="s">
        <v>354</v>
      </c>
      <c r="C22" s="384"/>
      <c r="D22" s="384"/>
      <c r="E22" s="385"/>
      <c r="F22" s="325">
        <f>SUM(F3:F21)</f>
        <v>43378000</v>
      </c>
      <c r="G22" s="264"/>
      <c r="H22" s="395"/>
      <c r="I22" s="395"/>
      <c r="J22" s="395"/>
    </row>
    <row r="23" spans="1:10" s="30" customFormat="1" ht="21.75" customHeight="1" thickBot="1" x14ac:dyDescent="0.3">
      <c r="A23" s="343"/>
      <c r="B23" s="328" t="s">
        <v>337</v>
      </c>
      <c r="C23" s="329" t="s">
        <v>153</v>
      </c>
      <c r="D23" s="387" t="s">
        <v>147</v>
      </c>
      <c r="E23" s="388"/>
      <c r="F23" s="389"/>
      <c r="G23" s="265"/>
      <c r="H23" s="265"/>
      <c r="I23" s="265"/>
      <c r="J23" s="265"/>
    </row>
  </sheetData>
  <mergeCells count="7">
    <mergeCell ref="D23:F23"/>
    <mergeCell ref="G1:J1"/>
    <mergeCell ref="C13:C14"/>
    <mergeCell ref="D13:D14"/>
    <mergeCell ref="E13:E14"/>
    <mergeCell ref="B22:E22"/>
    <mergeCell ref="H22:J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2F1B-ACF0-4559-B7ED-F9342AA9CFB3}">
  <dimension ref="A1:J18"/>
  <sheetViews>
    <sheetView zoomScale="60" zoomScaleNormal="60" workbookViewId="0">
      <pane ySplit="2" topLeftCell="A3" activePane="bottomLeft" state="frozen"/>
      <selection pane="bottomLeft" activeCell="C24" sqref="C24"/>
    </sheetView>
  </sheetViews>
  <sheetFormatPr defaultColWidth="19.42578125" defaultRowHeight="15" x14ac:dyDescent="0.25"/>
  <cols>
    <col min="1" max="1" width="21" style="30" customWidth="1"/>
    <col min="2" max="2" width="68.28515625" customWidth="1"/>
    <col min="3" max="3" width="84.7109375" customWidth="1"/>
    <col min="4" max="4" width="15.140625" customWidth="1"/>
    <col min="5" max="5" width="17.42578125" customWidth="1"/>
    <col min="6" max="6" width="20" customWidth="1"/>
    <col min="7" max="10" width="15.7109375" customWidth="1"/>
    <col min="11" max="11" width="19.42578125" customWidth="1"/>
  </cols>
  <sheetData>
    <row r="1" spans="1:10" ht="32.450000000000003" customHeight="1" thickBot="1" x14ac:dyDescent="0.35">
      <c r="B1" s="314" t="s">
        <v>306</v>
      </c>
      <c r="C1" s="314" t="s">
        <v>355</v>
      </c>
      <c r="D1" s="315"/>
      <c r="E1" s="315"/>
      <c r="F1" s="316"/>
      <c r="G1" s="390" t="s">
        <v>79</v>
      </c>
      <c r="H1" s="390"/>
      <c r="I1" s="390"/>
      <c r="J1" s="390"/>
    </row>
    <row r="2" spans="1:10" ht="48.6" customHeight="1" thickBot="1" x14ac:dyDescent="0.3">
      <c r="A2" s="9" t="s">
        <v>83</v>
      </c>
      <c r="B2" s="317" t="s">
        <v>255</v>
      </c>
      <c r="C2" s="318" t="s">
        <v>84</v>
      </c>
      <c r="D2" s="318" t="s">
        <v>85</v>
      </c>
      <c r="E2" s="318" t="s">
        <v>86</v>
      </c>
      <c r="F2" s="319" t="s">
        <v>349</v>
      </c>
      <c r="G2" s="17" t="s">
        <v>351</v>
      </c>
      <c r="H2" s="17" t="s">
        <v>90</v>
      </c>
      <c r="I2" s="17" t="s">
        <v>91</v>
      </c>
      <c r="J2" s="348" t="s">
        <v>352</v>
      </c>
    </row>
    <row r="3" spans="1:10" ht="34.15" customHeight="1" thickBot="1" x14ac:dyDescent="0.3">
      <c r="A3" s="52" t="s">
        <v>291</v>
      </c>
      <c r="B3" s="320" t="s">
        <v>292</v>
      </c>
      <c r="C3" s="321" t="s">
        <v>357</v>
      </c>
      <c r="D3" s="321" t="s">
        <v>94</v>
      </c>
      <c r="E3" s="321" t="s">
        <v>254</v>
      </c>
      <c r="F3" s="322">
        <v>107500</v>
      </c>
      <c r="G3" s="20"/>
      <c r="H3" s="34"/>
      <c r="I3" s="19"/>
      <c r="J3" s="230"/>
    </row>
    <row r="4" spans="1:10" ht="34.15" customHeight="1" thickBot="1" x14ac:dyDescent="0.3">
      <c r="A4" s="30" t="s">
        <v>293</v>
      </c>
      <c r="B4" s="320" t="s">
        <v>294</v>
      </c>
      <c r="C4" s="321" t="s">
        <v>357</v>
      </c>
      <c r="D4" s="321" t="s">
        <v>94</v>
      </c>
      <c r="E4" s="321" t="s">
        <v>254</v>
      </c>
      <c r="F4" s="322">
        <v>411200</v>
      </c>
      <c r="G4" s="142"/>
      <c r="H4" s="34"/>
      <c r="I4" s="19"/>
      <c r="J4" s="230"/>
    </row>
    <row r="5" spans="1:10" ht="35.450000000000003" customHeight="1" thickBot="1" x14ac:dyDescent="0.3">
      <c r="A5" s="30" t="s">
        <v>295</v>
      </c>
      <c r="B5" s="320" t="s">
        <v>45</v>
      </c>
      <c r="C5" s="321" t="s">
        <v>357</v>
      </c>
      <c r="D5" s="321" t="s">
        <v>94</v>
      </c>
      <c r="E5" s="321" t="s">
        <v>254</v>
      </c>
      <c r="F5" s="322">
        <v>421500</v>
      </c>
      <c r="G5" s="96"/>
      <c r="H5" s="43"/>
      <c r="I5" s="43"/>
      <c r="J5" s="226"/>
    </row>
    <row r="6" spans="1:10" ht="36.6" customHeight="1" thickBot="1" x14ac:dyDescent="0.3">
      <c r="A6" s="52" t="s">
        <v>296</v>
      </c>
      <c r="B6" s="320" t="s">
        <v>385</v>
      </c>
      <c r="C6" s="321" t="s">
        <v>392</v>
      </c>
      <c r="D6" s="321" t="s">
        <v>94</v>
      </c>
      <c r="E6" s="321" t="s">
        <v>254</v>
      </c>
      <c r="F6" s="322">
        <v>675000</v>
      </c>
      <c r="G6" s="232"/>
      <c r="H6" s="24"/>
      <c r="I6" s="307"/>
      <c r="J6" s="230"/>
    </row>
    <row r="7" spans="1:10" ht="34.15" customHeight="1" thickBot="1" x14ac:dyDescent="0.3">
      <c r="A7" s="30" t="s">
        <v>297</v>
      </c>
      <c r="B7" s="320" t="s">
        <v>46</v>
      </c>
      <c r="C7" s="321" t="s">
        <v>393</v>
      </c>
      <c r="D7" s="321" t="s">
        <v>94</v>
      </c>
      <c r="E7" s="321" t="s">
        <v>254</v>
      </c>
      <c r="F7" s="322">
        <v>485700</v>
      </c>
      <c r="G7" s="217"/>
      <c r="H7" s="24"/>
      <c r="I7" s="307"/>
      <c r="J7" s="230"/>
    </row>
    <row r="8" spans="1:10" ht="34.15" customHeight="1" thickBot="1" x14ac:dyDescent="0.3">
      <c r="A8" s="30" t="s">
        <v>298</v>
      </c>
      <c r="B8" s="320" t="s">
        <v>386</v>
      </c>
      <c r="C8" s="321" t="s">
        <v>390</v>
      </c>
      <c r="D8" s="321" t="s">
        <v>106</v>
      </c>
      <c r="E8" s="321" t="s">
        <v>254</v>
      </c>
      <c r="F8" s="322">
        <v>4500000</v>
      </c>
      <c r="G8" s="233"/>
      <c r="H8" s="307"/>
      <c r="I8" s="71"/>
      <c r="J8" s="234"/>
    </row>
    <row r="9" spans="1:10" ht="33.6" customHeight="1" thickBot="1" x14ac:dyDescent="0.3">
      <c r="A9" s="30" t="s">
        <v>298</v>
      </c>
      <c r="B9" s="320" t="s">
        <v>387</v>
      </c>
      <c r="C9" s="321" t="s">
        <v>389</v>
      </c>
      <c r="D9" s="321" t="s">
        <v>106</v>
      </c>
      <c r="E9" s="321" t="s">
        <v>254</v>
      </c>
      <c r="F9" s="322">
        <v>888000</v>
      </c>
      <c r="G9" s="25"/>
      <c r="H9" s="223"/>
      <c r="I9" s="221"/>
      <c r="J9" s="235"/>
    </row>
    <row r="10" spans="1:10" ht="34.15" customHeight="1" thickBot="1" x14ac:dyDescent="0.3">
      <c r="A10" s="30" t="s">
        <v>301</v>
      </c>
      <c r="B10" s="320" t="s">
        <v>388</v>
      </c>
      <c r="C10" s="321" t="s">
        <v>302</v>
      </c>
      <c r="D10" s="321" t="s">
        <v>100</v>
      </c>
      <c r="E10" s="321" t="s">
        <v>254</v>
      </c>
      <c r="F10" s="322">
        <v>499200</v>
      </c>
      <c r="G10" s="26"/>
      <c r="H10" s="19"/>
      <c r="I10" s="74"/>
      <c r="J10" s="97"/>
    </row>
    <row r="11" spans="1:10" ht="36" customHeight="1" thickBot="1" x14ac:dyDescent="0.3">
      <c r="A11" s="30" t="s">
        <v>303</v>
      </c>
      <c r="B11" s="320" t="s">
        <v>44</v>
      </c>
      <c r="C11" s="321" t="s">
        <v>391</v>
      </c>
      <c r="D11" s="321" t="s">
        <v>94</v>
      </c>
      <c r="E11" s="321" t="s">
        <v>254</v>
      </c>
      <c r="F11" s="322">
        <v>1278400</v>
      </c>
      <c r="G11" s="308"/>
      <c r="H11" s="43"/>
      <c r="I11" s="43"/>
      <c r="J11" s="226"/>
    </row>
    <row r="12" spans="1:10" ht="36" customHeight="1" thickBot="1" x14ac:dyDescent="0.3">
      <c r="A12" s="30" t="s">
        <v>334</v>
      </c>
      <c r="B12" s="320" t="s">
        <v>160</v>
      </c>
      <c r="C12" s="321" t="s">
        <v>346</v>
      </c>
      <c r="D12" s="321" t="s">
        <v>94</v>
      </c>
      <c r="E12" s="321" t="s">
        <v>254</v>
      </c>
      <c r="F12" s="322">
        <v>616800</v>
      </c>
      <c r="G12" s="26"/>
      <c r="H12" s="19"/>
      <c r="I12" s="71"/>
      <c r="J12" s="234"/>
    </row>
    <row r="13" spans="1:10" ht="67.900000000000006" customHeight="1" thickBot="1" x14ac:dyDescent="0.3">
      <c r="A13" s="52" t="s">
        <v>343</v>
      </c>
      <c r="B13" s="320" t="s">
        <v>335</v>
      </c>
      <c r="C13" s="321" t="s">
        <v>429</v>
      </c>
      <c r="D13" s="321" t="s">
        <v>94</v>
      </c>
      <c r="E13" s="321" t="s">
        <v>254</v>
      </c>
      <c r="F13" s="322">
        <v>74000</v>
      </c>
      <c r="G13" s="313"/>
      <c r="H13" s="48"/>
      <c r="I13" s="24"/>
      <c r="J13" s="231"/>
    </row>
    <row r="14" spans="1:10" ht="45.75" customHeight="1" thickBot="1" x14ac:dyDescent="0.3">
      <c r="A14" s="52" t="s">
        <v>342</v>
      </c>
      <c r="B14" s="320" t="s">
        <v>427</v>
      </c>
      <c r="C14" s="321" t="s">
        <v>428</v>
      </c>
      <c r="D14" s="321" t="s">
        <v>94</v>
      </c>
      <c r="E14" s="321" t="s">
        <v>254</v>
      </c>
      <c r="F14" s="322">
        <f>154200+51400</f>
        <v>205600</v>
      </c>
      <c r="G14" s="218"/>
      <c r="H14" s="34"/>
      <c r="I14" s="19"/>
      <c r="J14" s="230"/>
    </row>
    <row r="15" spans="1:10" ht="45.75" customHeight="1" thickBot="1" x14ac:dyDescent="0.3">
      <c r="A15" s="52" t="s">
        <v>336</v>
      </c>
      <c r="B15" s="320" t="s">
        <v>43</v>
      </c>
      <c r="C15" s="321" t="s">
        <v>426</v>
      </c>
      <c r="D15" s="321" t="s">
        <v>100</v>
      </c>
      <c r="E15" s="321" t="s">
        <v>254</v>
      </c>
      <c r="F15" s="322">
        <v>167500</v>
      </c>
      <c r="G15" s="219"/>
      <c r="H15" s="19"/>
      <c r="I15" s="71"/>
      <c r="J15" s="230"/>
    </row>
    <row r="16" spans="1:10" ht="35.25" customHeight="1" thickBot="1" x14ac:dyDescent="0.3">
      <c r="A16" s="30" t="s">
        <v>304</v>
      </c>
      <c r="B16" s="320" t="s">
        <v>157</v>
      </c>
      <c r="C16" s="321" t="s">
        <v>358</v>
      </c>
      <c r="D16" s="321" t="s">
        <v>94</v>
      </c>
      <c r="E16" s="321" t="s">
        <v>305</v>
      </c>
      <c r="F16" s="322">
        <v>727000</v>
      </c>
      <c r="G16" s="309"/>
      <c r="H16" s="310"/>
      <c r="I16" s="311"/>
      <c r="J16" s="312"/>
    </row>
    <row r="17" spans="2:10" ht="21" customHeight="1" thickBot="1" x14ac:dyDescent="0.3">
      <c r="B17" s="383" t="s">
        <v>356</v>
      </c>
      <c r="C17" s="384"/>
      <c r="D17" s="384"/>
      <c r="E17" s="385"/>
      <c r="F17" s="325">
        <f>SUM(F3:F16)</f>
        <v>11057400</v>
      </c>
      <c r="G17" s="243"/>
      <c r="H17" s="396"/>
      <c r="I17" s="396"/>
      <c r="J17" s="396"/>
    </row>
    <row r="18" spans="2:10" ht="22.15" customHeight="1" thickBot="1" x14ac:dyDescent="0.35">
      <c r="B18" s="326" t="s">
        <v>337</v>
      </c>
      <c r="C18" s="327" t="s">
        <v>153</v>
      </c>
      <c r="D18" s="379" t="s">
        <v>147</v>
      </c>
      <c r="E18" s="380"/>
      <c r="F18" s="381"/>
      <c r="G18" s="244"/>
      <c r="H18" s="244"/>
      <c r="I18" s="244"/>
      <c r="J18" s="244"/>
    </row>
  </sheetData>
  <mergeCells count="4">
    <mergeCell ref="B17:E17"/>
    <mergeCell ref="H17:J17"/>
    <mergeCell ref="D18:F18"/>
    <mergeCell ref="G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B9D6E-E377-4CE2-8E6D-96965CEC0525}">
  <dimension ref="A1:J13"/>
  <sheetViews>
    <sheetView tabSelected="1" workbookViewId="0">
      <selection activeCell="C15" sqref="C15"/>
    </sheetView>
  </sheetViews>
  <sheetFormatPr defaultRowHeight="15" x14ac:dyDescent="0.25"/>
  <cols>
    <col min="2" max="2" width="23.42578125" customWidth="1"/>
    <col min="3" max="3" width="41.140625" customWidth="1"/>
    <col min="4" max="4" width="15.7109375" customWidth="1"/>
    <col min="5" max="5" width="20.140625" customWidth="1"/>
    <col min="6" max="6" width="19.5703125" customWidth="1"/>
    <col min="7" max="10" width="14.28515625" customWidth="1"/>
  </cols>
  <sheetData>
    <row r="1" spans="1:10" ht="16.5" thickBot="1" x14ac:dyDescent="0.3">
      <c r="A1" s="343"/>
      <c r="B1" s="349" t="s">
        <v>395</v>
      </c>
      <c r="C1" s="349" t="s">
        <v>396</v>
      </c>
      <c r="D1" s="350"/>
      <c r="E1" s="350"/>
      <c r="F1" s="351"/>
      <c r="G1" s="390" t="s">
        <v>79</v>
      </c>
      <c r="H1" s="390"/>
      <c r="I1" s="390"/>
      <c r="J1" s="390"/>
    </row>
    <row r="2" spans="1:10" ht="48" thickBot="1" x14ac:dyDescent="0.3">
      <c r="A2" s="344" t="s">
        <v>83</v>
      </c>
      <c r="B2" s="352" t="s">
        <v>255</v>
      </c>
      <c r="C2" s="353" t="s">
        <v>84</v>
      </c>
      <c r="D2" s="353" t="s">
        <v>85</v>
      </c>
      <c r="E2" s="353" t="s">
        <v>86</v>
      </c>
      <c r="F2" s="354" t="s">
        <v>397</v>
      </c>
      <c r="G2" s="355" t="s">
        <v>351</v>
      </c>
      <c r="H2" s="356" t="s">
        <v>90</v>
      </c>
      <c r="I2" s="356" t="s">
        <v>91</v>
      </c>
      <c r="J2" s="357" t="s">
        <v>352</v>
      </c>
    </row>
    <row r="3" spans="1:10" ht="36.75" customHeight="1" thickBot="1" x14ac:dyDescent="0.3">
      <c r="A3" s="343" t="s">
        <v>398</v>
      </c>
      <c r="B3" s="358" t="s">
        <v>399</v>
      </c>
      <c r="C3" s="359" t="s">
        <v>400</v>
      </c>
      <c r="D3" s="359" t="s">
        <v>100</v>
      </c>
      <c r="E3" s="359" t="s">
        <v>401</v>
      </c>
      <c r="F3" s="360">
        <v>250000</v>
      </c>
      <c r="G3" s="361"/>
      <c r="H3" s="362"/>
      <c r="I3" s="363"/>
      <c r="J3" s="364"/>
    </row>
    <row r="4" spans="1:10" ht="36.75" customHeight="1" thickBot="1" x14ac:dyDescent="0.3">
      <c r="A4" s="343" t="s">
        <v>402</v>
      </c>
      <c r="B4" s="358" t="s">
        <v>403</v>
      </c>
      <c r="C4" s="359" t="s">
        <v>404</v>
      </c>
      <c r="D4" s="359" t="s">
        <v>106</v>
      </c>
      <c r="E4" s="359" t="s">
        <v>401</v>
      </c>
      <c r="F4" s="360">
        <v>660000</v>
      </c>
      <c r="G4" s="365"/>
      <c r="H4" s="366"/>
      <c r="I4" s="92"/>
      <c r="J4" s="364"/>
    </row>
    <row r="5" spans="1:10" ht="36.75" customHeight="1" thickBot="1" x14ac:dyDescent="0.3">
      <c r="A5" s="343" t="s">
        <v>405</v>
      </c>
      <c r="B5" s="358" t="s">
        <v>406</v>
      </c>
      <c r="C5" s="359" t="s">
        <v>407</v>
      </c>
      <c r="D5" s="359" t="s">
        <v>100</v>
      </c>
      <c r="E5" s="359" t="s">
        <v>401</v>
      </c>
      <c r="F5" s="360">
        <f>1500000+1117000</f>
        <v>2617000</v>
      </c>
      <c r="G5" s="365"/>
      <c r="H5" s="367"/>
      <c r="I5" s="307"/>
      <c r="J5" s="231"/>
    </row>
    <row r="6" spans="1:10" ht="36.75" customHeight="1" thickBot="1" x14ac:dyDescent="0.3">
      <c r="A6" s="343" t="s">
        <v>408</v>
      </c>
      <c r="B6" s="358" t="s">
        <v>409</v>
      </c>
      <c r="C6" s="359" t="s">
        <v>410</v>
      </c>
      <c r="D6" s="359" t="s">
        <v>100</v>
      </c>
      <c r="E6" s="359" t="s">
        <v>401</v>
      </c>
      <c r="F6" s="360">
        <v>150000</v>
      </c>
      <c r="G6" s="368"/>
      <c r="H6" s="369"/>
      <c r="I6" s="367"/>
      <c r="J6" s="92"/>
    </row>
    <row r="7" spans="1:10" ht="36.75" customHeight="1" thickBot="1" x14ac:dyDescent="0.3">
      <c r="A7" s="343" t="s">
        <v>411</v>
      </c>
      <c r="B7" s="358" t="s">
        <v>412</v>
      </c>
      <c r="C7" s="359" t="s">
        <v>413</v>
      </c>
      <c r="D7" s="359" t="s">
        <v>100</v>
      </c>
      <c r="E7" s="359" t="s">
        <v>401</v>
      </c>
      <c r="F7" s="360">
        <v>200000</v>
      </c>
      <c r="G7" s="365"/>
      <c r="H7" s="370"/>
      <c r="I7" s="367"/>
      <c r="J7" s="92"/>
    </row>
    <row r="8" spans="1:10" ht="36.75" customHeight="1" thickBot="1" x14ac:dyDescent="0.3">
      <c r="A8" s="343" t="s">
        <v>414</v>
      </c>
      <c r="B8" s="358" t="s">
        <v>415</v>
      </c>
      <c r="C8" s="359" t="s">
        <v>416</v>
      </c>
      <c r="D8" s="359" t="s">
        <v>94</v>
      </c>
      <c r="E8" s="359" t="s">
        <v>401</v>
      </c>
      <c r="F8" s="360">
        <v>300000</v>
      </c>
      <c r="G8" s="35"/>
      <c r="H8" s="19"/>
      <c r="I8" s="19"/>
      <c r="J8" s="371"/>
    </row>
    <row r="9" spans="1:10" ht="36.75" customHeight="1" thickBot="1" x14ac:dyDescent="0.3">
      <c r="A9" s="343" t="s">
        <v>417</v>
      </c>
      <c r="B9" s="358" t="s">
        <v>418</v>
      </c>
      <c r="C9" s="359" t="s">
        <v>419</v>
      </c>
      <c r="D9" s="359" t="s">
        <v>122</v>
      </c>
      <c r="E9" s="359" t="s">
        <v>401</v>
      </c>
      <c r="F9" s="360">
        <v>50000</v>
      </c>
      <c r="G9" s="35"/>
      <c r="H9" s="362"/>
      <c r="I9" s="372"/>
      <c r="J9" s="364"/>
    </row>
    <row r="10" spans="1:10" ht="36.75" customHeight="1" thickBot="1" x14ac:dyDescent="0.3">
      <c r="A10" s="343" t="s">
        <v>417</v>
      </c>
      <c r="B10" s="358" t="s">
        <v>420</v>
      </c>
      <c r="C10" s="359" t="s">
        <v>421</v>
      </c>
      <c r="D10" s="359" t="s">
        <v>122</v>
      </c>
      <c r="E10" s="359" t="s">
        <v>401</v>
      </c>
      <c r="F10" s="360">
        <v>50000</v>
      </c>
      <c r="G10" s="35"/>
      <c r="H10" s="362"/>
      <c r="I10" s="372"/>
      <c r="J10" s="364"/>
    </row>
    <row r="11" spans="1:10" ht="52.5" customHeight="1" thickBot="1" x14ac:dyDescent="0.3">
      <c r="A11" s="343" t="s">
        <v>422</v>
      </c>
      <c r="B11" s="358" t="s">
        <v>423</v>
      </c>
      <c r="C11" s="359" t="s">
        <v>424</v>
      </c>
      <c r="D11" s="359" t="s">
        <v>94</v>
      </c>
      <c r="E11" s="359" t="s">
        <v>401</v>
      </c>
      <c r="F11" s="360">
        <v>375000</v>
      </c>
      <c r="G11" s="373"/>
      <c r="H11" s="374"/>
      <c r="I11" s="374"/>
      <c r="J11" s="375"/>
    </row>
    <row r="12" spans="1:10" ht="16.5" thickBot="1" x14ac:dyDescent="0.3">
      <c r="A12" s="343"/>
      <c r="B12" s="397" t="s">
        <v>425</v>
      </c>
      <c r="C12" s="398"/>
      <c r="D12" s="398"/>
      <c r="E12" s="398"/>
      <c r="F12" s="376">
        <v>4652000</v>
      </c>
      <c r="G12" s="399"/>
      <c r="H12" s="400"/>
      <c r="I12" s="400"/>
      <c r="J12" s="400"/>
    </row>
    <row r="13" spans="1:10" ht="16.5" thickBot="1" x14ac:dyDescent="0.3">
      <c r="A13" s="343"/>
      <c r="B13" s="377" t="s">
        <v>337</v>
      </c>
      <c r="C13" s="378" t="s">
        <v>153</v>
      </c>
      <c r="D13" s="403" t="s">
        <v>147</v>
      </c>
      <c r="E13" s="404"/>
      <c r="F13" s="405"/>
      <c r="G13" s="401"/>
      <c r="H13" s="402"/>
      <c r="I13" s="402"/>
      <c r="J13" s="402"/>
    </row>
  </sheetData>
  <mergeCells count="4">
    <mergeCell ref="G1:J1"/>
    <mergeCell ref="B12:E12"/>
    <mergeCell ref="G12:J13"/>
    <mergeCell ref="D13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3E50A-1EFA-4982-8100-AC44358ED4A9}">
  <dimension ref="A1:AL146"/>
  <sheetViews>
    <sheetView zoomScale="80" zoomScaleNormal="8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AB10" sqref="AB10"/>
    </sheetView>
  </sheetViews>
  <sheetFormatPr defaultColWidth="19.42578125" defaultRowHeight="15" x14ac:dyDescent="0.25"/>
  <cols>
    <col min="1" max="1" width="10.28515625" customWidth="1"/>
    <col min="2" max="2" width="78" customWidth="1"/>
    <col min="3" max="3" width="14.85546875" hidden="1" customWidth="1"/>
    <col min="4" max="4" width="19.28515625" hidden="1" customWidth="1"/>
    <col min="5" max="5" width="19" hidden="1" customWidth="1"/>
    <col min="6" max="6" width="16.28515625" bestFit="1" customWidth="1"/>
    <col min="7" max="7" width="16.28515625" customWidth="1"/>
    <col min="8" max="8" width="11.5703125" customWidth="1"/>
    <col min="9" max="9" width="18.140625" customWidth="1"/>
    <col min="10" max="11" width="10.7109375" hidden="1" customWidth="1"/>
    <col min="12" max="12" width="15.28515625" bestFit="1" customWidth="1"/>
    <col min="13" max="16" width="10.7109375" customWidth="1"/>
    <col min="17" max="17" width="13.140625" bestFit="1" customWidth="1"/>
    <col min="18" max="21" width="10.7109375" customWidth="1"/>
    <col min="22" max="22" width="13.140625" bestFit="1" customWidth="1"/>
    <col min="23" max="31" width="10.7109375" customWidth="1"/>
    <col min="32" max="32" width="16.5703125" customWidth="1"/>
    <col min="33" max="36" width="10.7109375" customWidth="1"/>
    <col min="37" max="37" width="16.5703125" customWidth="1"/>
    <col min="38" max="38" width="125.28515625" customWidth="1"/>
  </cols>
  <sheetData>
    <row r="1" spans="1:38" ht="15.75" thickBot="1" x14ac:dyDescent="0.3">
      <c r="B1" s="7" t="s">
        <v>76</v>
      </c>
      <c r="C1" s="7"/>
      <c r="D1" s="7" t="s">
        <v>77</v>
      </c>
      <c r="E1" s="7"/>
      <c r="F1" s="7"/>
      <c r="G1" s="7"/>
      <c r="H1" s="7"/>
      <c r="I1" s="8"/>
    </row>
    <row r="2" spans="1:38" ht="15.75" thickBot="1" x14ac:dyDescent="0.3">
      <c r="I2" s="8"/>
      <c r="L2" s="95" t="s">
        <v>19</v>
      </c>
      <c r="M2" s="410" t="s">
        <v>78</v>
      </c>
      <c r="N2" s="411"/>
      <c r="O2" s="411"/>
      <c r="P2" s="412"/>
      <c r="Q2" s="95" t="s">
        <v>20</v>
      </c>
      <c r="R2" s="411" t="s">
        <v>79</v>
      </c>
      <c r="S2" s="411"/>
      <c r="T2" s="411"/>
      <c r="U2" s="411"/>
      <c r="V2" s="95" t="s">
        <v>21</v>
      </c>
      <c r="W2" s="413" t="s">
        <v>80</v>
      </c>
      <c r="X2" s="411"/>
      <c r="Y2" s="411"/>
      <c r="Z2" s="414"/>
      <c r="AA2" s="204" t="s">
        <v>81</v>
      </c>
      <c r="AB2" s="413" t="s">
        <v>82</v>
      </c>
      <c r="AC2" s="411"/>
      <c r="AD2" s="411"/>
      <c r="AE2" s="414"/>
      <c r="AG2" s="413" t="s">
        <v>176</v>
      </c>
      <c r="AH2" s="411"/>
      <c r="AI2" s="411"/>
      <c r="AJ2" s="414"/>
    </row>
    <row r="3" spans="1:38" ht="30.75" thickBot="1" x14ac:dyDescent="0.3">
      <c r="A3" s="9" t="s">
        <v>83</v>
      </c>
      <c r="B3" s="9" t="s">
        <v>84</v>
      </c>
      <c r="C3" s="10" t="s">
        <v>85</v>
      </c>
      <c r="D3" s="10" t="s">
        <v>86</v>
      </c>
      <c r="E3" s="10" t="s">
        <v>30</v>
      </c>
      <c r="F3" s="10" t="s">
        <v>87</v>
      </c>
      <c r="G3" s="10" t="s">
        <v>177</v>
      </c>
      <c r="H3" s="10" t="s">
        <v>171</v>
      </c>
      <c r="I3" s="11" t="s">
        <v>178</v>
      </c>
      <c r="J3" s="9"/>
      <c r="K3" s="9"/>
      <c r="L3" s="16" t="s">
        <v>172</v>
      </c>
      <c r="M3" s="16" t="s">
        <v>89</v>
      </c>
      <c r="N3" s="17" t="s">
        <v>90</v>
      </c>
      <c r="O3" s="17" t="s">
        <v>91</v>
      </c>
      <c r="P3" s="17" t="s">
        <v>88</v>
      </c>
      <c r="Q3" s="16" t="s">
        <v>172</v>
      </c>
      <c r="R3" s="17" t="s">
        <v>89</v>
      </c>
      <c r="S3" s="17" t="s">
        <v>90</v>
      </c>
      <c r="T3" s="17" t="s">
        <v>91</v>
      </c>
      <c r="U3" s="17" t="s">
        <v>88</v>
      </c>
      <c r="V3" s="16" t="s">
        <v>172</v>
      </c>
      <c r="W3" s="17" t="s">
        <v>89</v>
      </c>
      <c r="X3" s="17" t="s">
        <v>90</v>
      </c>
      <c r="Y3" s="17" t="s">
        <v>91</v>
      </c>
      <c r="Z3" s="18" t="s">
        <v>88</v>
      </c>
      <c r="AA3" s="16" t="s">
        <v>88</v>
      </c>
      <c r="AB3" s="16" t="s">
        <v>89</v>
      </c>
      <c r="AC3" s="17" t="s">
        <v>90</v>
      </c>
      <c r="AD3" s="17" t="s">
        <v>91</v>
      </c>
      <c r="AE3" s="17" t="s">
        <v>88</v>
      </c>
      <c r="AF3" s="17" t="s">
        <v>92</v>
      </c>
      <c r="AG3" s="64" t="s">
        <v>89</v>
      </c>
      <c r="AH3" s="17" t="s">
        <v>90</v>
      </c>
      <c r="AI3" s="17" t="s">
        <v>91</v>
      </c>
      <c r="AJ3" s="18" t="s">
        <v>88</v>
      </c>
      <c r="AK3" s="16" t="s">
        <v>92</v>
      </c>
      <c r="AL3" s="60" t="s">
        <v>93</v>
      </c>
    </row>
    <row r="4" spans="1:38" ht="24.95" customHeight="1" thickBot="1" x14ac:dyDescent="0.3">
      <c r="A4">
        <v>4033</v>
      </c>
      <c r="B4" s="12" t="s">
        <v>66</v>
      </c>
      <c r="C4" s="13" t="s">
        <v>94</v>
      </c>
      <c r="D4" s="13" t="s">
        <v>14</v>
      </c>
      <c r="E4" s="13" t="s">
        <v>14</v>
      </c>
      <c r="F4" s="13" t="s">
        <v>14</v>
      </c>
      <c r="G4" s="98" t="s">
        <v>179</v>
      </c>
      <c r="H4" s="13" t="s">
        <v>31</v>
      </c>
      <c r="I4" s="63">
        <f>L4+Q4+V4</f>
        <v>5576400</v>
      </c>
      <c r="J4" s="12"/>
      <c r="K4" s="15"/>
      <c r="L4" s="99">
        <v>1800000</v>
      </c>
      <c r="M4" s="100" t="s">
        <v>95</v>
      </c>
      <c r="N4" s="101" t="s">
        <v>95</v>
      </c>
      <c r="O4" s="101" t="s">
        <v>95</v>
      </c>
      <c r="P4" s="102" t="s">
        <v>95</v>
      </c>
      <c r="Q4" s="103">
        <v>1859400</v>
      </c>
      <c r="R4" s="104" t="s">
        <v>95</v>
      </c>
      <c r="S4" s="105" t="s">
        <v>95</v>
      </c>
      <c r="T4" s="105" t="s">
        <v>95</v>
      </c>
      <c r="U4" s="106" t="s">
        <v>95</v>
      </c>
      <c r="V4" s="103">
        <v>1917000</v>
      </c>
      <c r="W4" s="104" t="s">
        <v>95</v>
      </c>
      <c r="X4" s="105" t="s">
        <v>95</v>
      </c>
      <c r="Y4" s="105" t="s">
        <v>95</v>
      </c>
      <c r="Z4" s="106" t="s">
        <v>95</v>
      </c>
      <c r="AA4" s="107"/>
      <c r="AB4" s="38"/>
      <c r="AC4" s="38"/>
      <c r="AD4" s="38"/>
      <c r="AE4" s="39"/>
      <c r="AG4" s="108"/>
      <c r="AH4" s="109"/>
      <c r="AI4" s="109"/>
      <c r="AJ4" s="110"/>
      <c r="AK4" s="30"/>
    </row>
    <row r="5" spans="1:38" ht="24.95" customHeight="1" thickBot="1" x14ac:dyDescent="0.3">
      <c r="A5">
        <v>4027</v>
      </c>
      <c r="B5" s="12" t="s">
        <v>59</v>
      </c>
      <c r="C5" s="13" t="s">
        <v>94</v>
      </c>
      <c r="D5" s="13" t="s">
        <v>14</v>
      </c>
      <c r="E5" s="13" t="s">
        <v>14</v>
      </c>
      <c r="F5" s="13" t="s">
        <v>14</v>
      </c>
      <c r="G5" s="98" t="s">
        <v>179</v>
      </c>
      <c r="H5" s="13" t="s">
        <v>31</v>
      </c>
      <c r="I5" s="63">
        <f t="shared" ref="I5:I68" si="0">L5+Q5+V5</f>
        <v>185880</v>
      </c>
      <c r="J5" s="12"/>
      <c r="K5" s="15"/>
      <c r="L5" s="99">
        <v>60000</v>
      </c>
      <c r="M5" s="111" t="s">
        <v>95</v>
      </c>
      <c r="N5" s="112" t="s">
        <v>95</v>
      </c>
      <c r="O5" s="112" t="s">
        <v>95</v>
      </c>
      <c r="P5" s="113" t="s">
        <v>95</v>
      </c>
      <c r="Q5" s="103">
        <v>61980</v>
      </c>
      <c r="R5" s="114" t="s">
        <v>95</v>
      </c>
      <c r="S5" s="69" t="s">
        <v>95</v>
      </c>
      <c r="T5" s="69" t="s">
        <v>95</v>
      </c>
      <c r="U5" s="86" t="s">
        <v>95</v>
      </c>
      <c r="V5" s="103">
        <v>63900</v>
      </c>
      <c r="W5" s="114" t="s">
        <v>95</v>
      </c>
      <c r="X5" s="69" t="s">
        <v>95</v>
      </c>
      <c r="Y5" s="69" t="s">
        <v>95</v>
      </c>
      <c r="Z5" s="86" t="s">
        <v>95</v>
      </c>
      <c r="AA5" s="115"/>
      <c r="AB5" s="8"/>
      <c r="AC5" s="8"/>
      <c r="AD5" s="8"/>
      <c r="AE5" s="40"/>
      <c r="AG5" s="116"/>
      <c r="AH5" s="42"/>
      <c r="AI5" s="42"/>
      <c r="AJ5" s="117"/>
    </row>
    <row r="6" spans="1:38" ht="24.95" customHeight="1" thickBot="1" x14ac:dyDescent="0.3">
      <c r="A6">
        <v>4028</v>
      </c>
      <c r="B6" s="12" t="s">
        <v>60</v>
      </c>
      <c r="C6" s="13" t="s">
        <v>94</v>
      </c>
      <c r="D6" s="13" t="s">
        <v>14</v>
      </c>
      <c r="E6" s="13" t="s">
        <v>14</v>
      </c>
      <c r="F6" s="13" t="s">
        <v>14</v>
      </c>
      <c r="G6" s="98" t="s">
        <v>179</v>
      </c>
      <c r="H6" s="13" t="s">
        <v>31</v>
      </c>
      <c r="I6" s="63">
        <f t="shared" si="0"/>
        <v>9913600</v>
      </c>
      <c r="J6" s="12"/>
      <c r="K6" s="15"/>
      <c r="L6" s="99">
        <v>3200000</v>
      </c>
      <c r="M6" s="111" t="s">
        <v>95</v>
      </c>
      <c r="N6" s="112" t="s">
        <v>95</v>
      </c>
      <c r="O6" s="112" t="s">
        <v>95</v>
      </c>
      <c r="P6" s="113" t="s">
        <v>95</v>
      </c>
      <c r="Q6" s="103">
        <v>3305600</v>
      </c>
      <c r="R6" s="118" t="s">
        <v>95</v>
      </c>
      <c r="S6" s="70" t="s">
        <v>95</v>
      </c>
      <c r="T6" s="70" t="s">
        <v>95</v>
      </c>
      <c r="U6" s="87" t="s">
        <v>95</v>
      </c>
      <c r="V6" s="103">
        <v>3408000</v>
      </c>
      <c r="W6" s="118" t="s">
        <v>95</v>
      </c>
      <c r="X6" s="70" t="s">
        <v>95</v>
      </c>
      <c r="Y6" s="70" t="s">
        <v>95</v>
      </c>
      <c r="Z6" s="87" t="s">
        <v>95</v>
      </c>
      <c r="AA6" s="115"/>
      <c r="AB6" s="8"/>
      <c r="AC6" s="8"/>
      <c r="AD6" s="8"/>
      <c r="AE6" s="40"/>
      <c r="AG6" s="119"/>
      <c r="AH6" s="211"/>
      <c r="AI6" s="120"/>
      <c r="AJ6" s="213"/>
    </row>
    <row r="7" spans="1:38" ht="24.95" customHeight="1" thickBot="1" x14ac:dyDescent="0.3">
      <c r="A7">
        <v>4029</v>
      </c>
      <c r="B7" s="12" t="s">
        <v>61</v>
      </c>
      <c r="C7" s="13" t="s">
        <v>94</v>
      </c>
      <c r="D7" s="13" t="s">
        <v>14</v>
      </c>
      <c r="E7" s="13" t="s">
        <v>14</v>
      </c>
      <c r="F7" s="13" t="s">
        <v>14</v>
      </c>
      <c r="G7" s="98" t="s">
        <v>179</v>
      </c>
      <c r="H7" s="13" t="s">
        <v>31</v>
      </c>
      <c r="I7" s="63">
        <f t="shared" si="0"/>
        <v>2571340</v>
      </c>
      <c r="J7" s="12"/>
      <c r="K7" s="15"/>
      <c r="L7" s="99">
        <v>830000</v>
      </c>
      <c r="M7" s="111" t="s">
        <v>95</v>
      </c>
      <c r="N7" s="112" t="s">
        <v>95</v>
      </c>
      <c r="O7" s="112" t="s">
        <v>95</v>
      </c>
      <c r="P7" s="113" t="s">
        <v>95</v>
      </c>
      <c r="Q7" s="103">
        <v>857390</v>
      </c>
      <c r="R7" s="118" t="s">
        <v>95</v>
      </c>
      <c r="S7" s="70" t="s">
        <v>95</v>
      </c>
      <c r="T7" s="70" t="s">
        <v>95</v>
      </c>
      <c r="U7" s="87" t="s">
        <v>95</v>
      </c>
      <c r="V7" s="103">
        <v>883950</v>
      </c>
      <c r="W7" s="118" t="s">
        <v>95</v>
      </c>
      <c r="X7" s="70" t="s">
        <v>95</v>
      </c>
      <c r="Y7" s="70" t="s">
        <v>95</v>
      </c>
      <c r="Z7" s="87" t="s">
        <v>95</v>
      </c>
      <c r="AA7" s="115"/>
      <c r="AB7" s="8"/>
      <c r="AC7" s="8"/>
      <c r="AD7" s="8"/>
      <c r="AE7" s="40"/>
      <c r="AG7" s="116"/>
      <c r="AH7" s="42"/>
      <c r="AI7" s="42"/>
      <c r="AJ7" s="117"/>
    </row>
    <row r="8" spans="1:38" ht="24.95" customHeight="1" thickBot="1" x14ac:dyDescent="0.3">
      <c r="A8">
        <v>4030</v>
      </c>
      <c r="B8" s="12" t="s">
        <v>62</v>
      </c>
      <c r="C8" s="13" t="s">
        <v>94</v>
      </c>
      <c r="D8" s="13" t="s">
        <v>14</v>
      </c>
      <c r="E8" s="13" t="s">
        <v>14</v>
      </c>
      <c r="F8" s="13" t="s">
        <v>14</v>
      </c>
      <c r="G8" s="98" t="s">
        <v>179</v>
      </c>
      <c r="H8" s="13" t="s">
        <v>31</v>
      </c>
      <c r="I8" s="63">
        <f t="shared" si="0"/>
        <v>278820</v>
      </c>
      <c r="J8" s="12"/>
      <c r="K8" s="15"/>
      <c r="L8" s="99">
        <v>90000</v>
      </c>
      <c r="M8" s="111" t="s">
        <v>95</v>
      </c>
      <c r="N8" s="112" t="s">
        <v>95</v>
      </c>
      <c r="O8" s="112" t="s">
        <v>95</v>
      </c>
      <c r="P8" s="113" t="s">
        <v>95</v>
      </c>
      <c r="Q8" s="103">
        <v>92970</v>
      </c>
      <c r="R8" s="118" t="s">
        <v>95</v>
      </c>
      <c r="S8" s="70" t="s">
        <v>95</v>
      </c>
      <c r="T8" s="70" t="s">
        <v>95</v>
      </c>
      <c r="U8" s="87" t="s">
        <v>95</v>
      </c>
      <c r="V8" s="103">
        <v>95850</v>
      </c>
      <c r="W8" s="118" t="s">
        <v>95</v>
      </c>
      <c r="X8" s="70" t="s">
        <v>95</v>
      </c>
      <c r="Y8" s="70" t="s">
        <v>95</v>
      </c>
      <c r="Z8" s="87" t="s">
        <v>95</v>
      </c>
      <c r="AA8" s="115"/>
      <c r="AB8" s="8"/>
      <c r="AC8" s="8"/>
      <c r="AD8" s="8"/>
      <c r="AE8" s="40"/>
      <c r="AG8" s="119"/>
      <c r="AH8" s="211"/>
      <c r="AI8" s="120"/>
      <c r="AJ8" s="213"/>
    </row>
    <row r="9" spans="1:38" ht="24.95" customHeight="1" thickBot="1" x14ac:dyDescent="0.3">
      <c r="A9">
        <v>4031</v>
      </c>
      <c r="B9" s="12" t="s">
        <v>63</v>
      </c>
      <c r="C9" s="13" t="s">
        <v>94</v>
      </c>
      <c r="D9" s="13" t="s">
        <v>14</v>
      </c>
      <c r="E9" s="13" t="s">
        <v>14</v>
      </c>
      <c r="F9" s="13" t="s">
        <v>14</v>
      </c>
      <c r="G9" s="13"/>
      <c r="H9" s="13" t="s">
        <v>31</v>
      </c>
      <c r="I9" s="63">
        <f t="shared" si="0"/>
        <v>619600</v>
      </c>
      <c r="J9" s="12"/>
      <c r="K9" s="15"/>
      <c r="L9" s="99">
        <v>200000</v>
      </c>
      <c r="M9" s="111" t="s">
        <v>95</v>
      </c>
      <c r="N9" s="112" t="s">
        <v>158</v>
      </c>
      <c r="O9" s="112" t="s">
        <v>95</v>
      </c>
      <c r="P9" s="113" t="s">
        <v>95</v>
      </c>
      <c r="Q9" s="103">
        <v>206600</v>
      </c>
      <c r="R9" s="118" t="s">
        <v>95</v>
      </c>
      <c r="S9" s="70" t="s">
        <v>95</v>
      </c>
      <c r="T9" s="70" t="s">
        <v>95</v>
      </c>
      <c r="U9" s="87" t="s">
        <v>95</v>
      </c>
      <c r="V9" s="103">
        <v>213000</v>
      </c>
      <c r="W9" s="118" t="s">
        <v>95</v>
      </c>
      <c r="X9" s="70" t="s">
        <v>95</v>
      </c>
      <c r="Y9" s="70" t="s">
        <v>95</v>
      </c>
      <c r="Z9" s="87" t="s">
        <v>95</v>
      </c>
      <c r="AA9" s="115"/>
      <c r="AB9" s="8"/>
      <c r="AC9" s="8"/>
      <c r="AD9" s="8"/>
      <c r="AE9" s="40"/>
      <c r="AG9" s="116"/>
      <c r="AH9" s="42"/>
      <c r="AI9" s="42"/>
      <c r="AJ9" s="117"/>
    </row>
    <row r="10" spans="1:38" ht="24.95" customHeight="1" thickBot="1" x14ac:dyDescent="0.3">
      <c r="A10">
        <v>4032</v>
      </c>
      <c r="B10" s="12" t="s">
        <v>64</v>
      </c>
      <c r="C10" s="13" t="s">
        <v>94</v>
      </c>
      <c r="D10" s="13" t="s">
        <v>14</v>
      </c>
      <c r="E10" s="13" t="s">
        <v>14</v>
      </c>
      <c r="F10" s="13" t="s">
        <v>14</v>
      </c>
      <c r="G10" s="13"/>
      <c r="H10" s="13" t="s">
        <v>31</v>
      </c>
      <c r="I10" s="63">
        <f t="shared" si="0"/>
        <v>263330</v>
      </c>
      <c r="J10" s="12"/>
      <c r="K10" s="15"/>
      <c r="L10" s="99">
        <v>85000</v>
      </c>
      <c r="M10" s="111" t="s">
        <v>95</v>
      </c>
      <c r="N10" s="112" t="s">
        <v>95</v>
      </c>
      <c r="O10" s="112" t="s">
        <v>95</v>
      </c>
      <c r="P10" s="113" t="s">
        <v>95</v>
      </c>
      <c r="Q10" s="103">
        <v>87805</v>
      </c>
      <c r="R10" s="118" t="s">
        <v>95</v>
      </c>
      <c r="S10" s="70" t="s">
        <v>95</v>
      </c>
      <c r="T10" s="70" t="s">
        <v>95</v>
      </c>
      <c r="U10" s="87" t="s">
        <v>95</v>
      </c>
      <c r="V10" s="103">
        <v>90525</v>
      </c>
      <c r="W10" s="118" t="s">
        <v>95</v>
      </c>
      <c r="X10" s="70" t="s">
        <v>95</v>
      </c>
      <c r="Y10" s="70" t="s">
        <v>95</v>
      </c>
      <c r="Z10" s="87" t="s">
        <v>95</v>
      </c>
      <c r="AA10" s="115"/>
      <c r="AB10" s="8"/>
      <c r="AC10" s="8"/>
      <c r="AD10" s="8"/>
      <c r="AE10" s="40"/>
      <c r="AG10" s="116"/>
      <c r="AH10" s="42"/>
      <c r="AI10" s="42"/>
      <c r="AJ10" s="117"/>
    </row>
    <row r="11" spans="1:38" ht="24.95" customHeight="1" thickBot="1" x14ac:dyDescent="0.3">
      <c r="A11">
        <v>4308</v>
      </c>
      <c r="B11" s="12" t="s">
        <v>65</v>
      </c>
      <c r="C11" s="13" t="s">
        <v>94</v>
      </c>
      <c r="D11" s="13" t="s">
        <v>14</v>
      </c>
      <c r="E11" s="13" t="s">
        <v>14</v>
      </c>
      <c r="F11" s="13" t="s">
        <v>14</v>
      </c>
      <c r="G11" s="98" t="s">
        <v>179</v>
      </c>
      <c r="H11" s="13" t="s">
        <v>31</v>
      </c>
      <c r="I11" s="63">
        <f t="shared" si="0"/>
        <v>43372</v>
      </c>
      <c r="J11" s="12"/>
      <c r="K11" s="15"/>
      <c r="L11" s="99">
        <v>14000</v>
      </c>
      <c r="M11" s="111" t="s">
        <v>95</v>
      </c>
      <c r="N11" s="112" t="s">
        <v>95</v>
      </c>
      <c r="O11" s="112" t="s">
        <v>95</v>
      </c>
      <c r="P11" s="113" t="s">
        <v>95</v>
      </c>
      <c r="Q11" s="103">
        <v>14462</v>
      </c>
      <c r="R11" s="118" t="s">
        <v>95</v>
      </c>
      <c r="S11" s="70" t="s">
        <v>95</v>
      </c>
      <c r="T11" s="70" t="s">
        <v>95</v>
      </c>
      <c r="U11" s="87" t="s">
        <v>95</v>
      </c>
      <c r="V11" s="103">
        <v>14910</v>
      </c>
      <c r="W11" s="118" t="s">
        <v>95</v>
      </c>
      <c r="X11" s="70" t="s">
        <v>95</v>
      </c>
      <c r="Y11" s="70" t="s">
        <v>95</v>
      </c>
      <c r="Z11" s="87" t="s">
        <v>95</v>
      </c>
      <c r="AA11" s="115"/>
      <c r="AB11" s="8"/>
      <c r="AC11" s="8"/>
      <c r="AD11" s="8"/>
      <c r="AE11" s="40"/>
      <c r="AG11" s="119"/>
      <c r="AH11" s="211"/>
      <c r="AI11" s="120"/>
      <c r="AJ11" s="213"/>
    </row>
    <row r="12" spans="1:38" ht="24.95" customHeight="1" thickBot="1" x14ac:dyDescent="0.3">
      <c r="A12">
        <v>4040</v>
      </c>
      <c r="B12" s="12" t="s">
        <v>96</v>
      </c>
      <c r="C12" s="13" t="s">
        <v>94</v>
      </c>
      <c r="D12" s="13" t="s">
        <v>14</v>
      </c>
      <c r="E12" s="13" t="s">
        <v>14</v>
      </c>
      <c r="F12" s="13" t="s">
        <v>14</v>
      </c>
      <c r="G12" s="98" t="s">
        <v>179</v>
      </c>
      <c r="H12" s="13" t="s">
        <v>31</v>
      </c>
      <c r="I12" s="63">
        <f t="shared" si="0"/>
        <v>622800</v>
      </c>
      <c r="J12" s="12"/>
      <c r="K12" s="15"/>
      <c r="L12" s="99">
        <v>200000</v>
      </c>
      <c r="M12" s="111" t="s">
        <v>95</v>
      </c>
      <c r="N12" s="112" t="s">
        <v>95</v>
      </c>
      <c r="O12" s="112" t="s">
        <v>95</v>
      </c>
      <c r="P12" s="113" t="s">
        <v>95</v>
      </c>
      <c r="Q12" s="103">
        <v>103300</v>
      </c>
      <c r="R12" s="118" t="s">
        <v>95</v>
      </c>
      <c r="S12" s="70" t="s">
        <v>95</v>
      </c>
      <c r="T12" s="70" t="s">
        <v>95</v>
      </c>
      <c r="U12" s="87" t="s">
        <v>95</v>
      </c>
      <c r="V12" s="103">
        <v>319500</v>
      </c>
      <c r="W12" s="118" t="s">
        <v>95</v>
      </c>
      <c r="X12" s="70" t="s">
        <v>95</v>
      </c>
      <c r="Y12" s="70" t="s">
        <v>95</v>
      </c>
      <c r="Z12" s="87" t="s">
        <v>95</v>
      </c>
      <c r="AA12" s="115"/>
      <c r="AB12" s="8"/>
      <c r="AC12" s="8"/>
      <c r="AD12" s="8"/>
      <c r="AE12" s="40"/>
      <c r="AG12" s="116"/>
      <c r="AH12" s="42"/>
      <c r="AI12" s="42"/>
      <c r="AJ12" s="117"/>
    </row>
    <row r="13" spans="1:38" ht="24.95" customHeight="1" thickBot="1" x14ac:dyDescent="0.3">
      <c r="A13">
        <v>4051</v>
      </c>
      <c r="B13" s="12" t="s">
        <v>97</v>
      </c>
      <c r="C13" s="13" t="s">
        <v>94</v>
      </c>
      <c r="D13" s="13" t="s">
        <v>14</v>
      </c>
      <c r="E13" s="13" t="s">
        <v>14</v>
      </c>
      <c r="F13" s="13" t="s">
        <v>14</v>
      </c>
      <c r="G13" s="13"/>
      <c r="H13" s="13" t="s">
        <v>31</v>
      </c>
      <c r="I13" s="63">
        <f t="shared" si="0"/>
        <v>77450</v>
      </c>
      <c r="J13" s="12"/>
      <c r="K13" s="15"/>
      <c r="L13" s="99">
        <v>25000</v>
      </c>
      <c r="M13" s="111" t="s">
        <v>95</v>
      </c>
      <c r="N13" s="112" t="s">
        <v>95</v>
      </c>
      <c r="O13" s="112" t="s">
        <v>95</v>
      </c>
      <c r="P13" s="113" t="s">
        <v>95</v>
      </c>
      <c r="Q13" s="103">
        <v>25825</v>
      </c>
      <c r="R13" s="118" t="s">
        <v>95</v>
      </c>
      <c r="S13" s="70" t="s">
        <v>95</v>
      </c>
      <c r="T13" s="70" t="s">
        <v>95</v>
      </c>
      <c r="U13" s="87" t="s">
        <v>95</v>
      </c>
      <c r="V13" s="103">
        <v>26625</v>
      </c>
      <c r="W13" s="118" t="s">
        <v>95</v>
      </c>
      <c r="X13" s="70" t="s">
        <v>95</v>
      </c>
      <c r="Y13" s="70" t="s">
        <v>95</v>
      </c>
      <c r="Z13" s="87" t="s">
        <v>95</v>
      </c>
      <c r="AA13" s="115"/>
      <c r="AB13" s="8"/>
      <c r="AC13" s="8"/>
      <c r="AD13" s="8"/>
      <c r="AE13" s="40"/>
      <c r="AG13" s="116"/>
      <c r="AH13" s="42"/>
      <c r="AI13" s="42"/>
      <c r="AJ13" s="117"/>
    </row>
    <row r="14" spans="1:38" ht="24.95" customHeight="1" thickBot="1" x14ac:dyDescent="0.3">
      <c r="A14">
        <v>4159</v>
      </c>
      <c r="B14" s="12" t="s">
        <v>67</v>
      </c>
      <c r="C14" s="13" t="s">
        <v>94</v>
      </c>
      <c r="D14" s="13" t="s">
        <v>14</v>
      </c>
      <c r="E14" s="13" t="s">
        <v>14</v>
      </c>
      <c r="F14" s="13" t="s">
        <v>14</v>
      </c>
      <c r="G14" s="98" t="s">
        <v>180</v>
      </c>
      <c r="H14" s="13" t="s">
        <v>31</v>
      </c>
      <c r="I14" s="63">
        <f t="shared" si="0"/>
        <v>170390</v>
      </c>
      <c r="J14" s="12"/>
      <c r="K14" s="15"/>
      <c r="L14" s="99">
        <v>55000</v>
      </c>
      <c r="M14" s="111" t="s">
        <v>95</v>
      </c>
      <c r="N14" s="112" t="s">
        <v>95</v>
      </c>
      <c r="O14" s="112" t="s">
        <v>95</v>
      </c>
      <c r="P14" s="113" t="s">
        <v>95</v>
      </c>
      <c r="Q14" s="103">
        <v>56815</v>
      </c>
      <c r="R14" s="118" t="s">
        <v>95</v>
      </c>
      <c r="S14" s="70" t="s">
        <v>95</v>
      </c>
      <c r="T14" s="70" t="s">
        <v>95</v>
      </c>
      <c r="U14" s="87" t="s">
        <v>95</v>
      </c>
      <c r="V14" s="103">
        <v>58575</v>
      </c>
      <c r="W14" s="118" t="s">
        <v>95</v>
      </c>
      <c r="X14" s="70" t="s">
        <v>95</v>
      </c>
      <c r="Y14" s="70" t="s">
        <v>95</v>
      </c>
      <c r="Z14" s="87" t="s">
        <v>95</v>
      </c>
      <c r="AA14" s="115"/>
      <c r="AB14" s="8"/>
      <c r="AC14" s="8"/>
      <c r="AD14" s="8"/>
      <c r="AE14" s="40"/>
      <c r="AG14" s="116"/>
      <c r="AH14" s="42"/>
      <c r="AI14" s="42"/>
      <c r="AJ14" s="117"/>
    </row>
    <row r="15" spans="1:38" ht="24.95" customHeight="1" thickBot="1" x14ac:dyDescent="0.3">
      <c r="A15">
        <v>3015</v>
      </c>
      <c r="B15" s="12" t="s">
        <v>54</v>
      </c>
      <c r="C15" s="13" t="s">
        <v>94</v>
      </c>
      <c r="D15" s="13" t="s">
        <v>14</v>
      </c>
      <c r="E15" s="13" t="s">
        <v>14</v>
      </c>
      <c r="F15" s="13" t="s">
        <v>14</v>
      </c>
      <c r="G15" s="98" t="s">
        <v>181</v>
      </c>
      <c r="H15" s="13" t="s">
        <v>31</v>
      </c>
      <c r="I15" s="63">
        <f t="shared" si="0"/>
        <v>7745</v>
      </c>
      <c r="J15" s="12"/>
      <c r="K15" s="15"/>
      <c r="L15" s="99">
        <v>2500</v>
      </c>
      <c r="M15" s="111" t="s">
        <v>95</v>
      </c>
      <c r="N15" s="112" t="s">
        <v>95</v>
      </c>
      <c r="O15" s="112" t="s">
        <v>95</v>
      </c>
      <c r="P15" s="113" t="s">
        <v>95</v>
      </c>
      <c r="Q15" s="103">
        <v>2582.5</v>
      </c>
      <c r="R15" s="118" t="s">
        <v>95</v>
      </c>
      <c r="S15" s="70" t="s">
        <v>95</v>
      </c>
      <c r="T15" s="70" t="s">
        <v>95</v>
      </c>
      <c r="U15" s="87" t="s">
        <v>95</v>
      </c>
      <c r="V15" s="103">
        <v>2662.5</v>
      </c>
      <c r="W15" s="118" t="s">
        <v>95</v>
      </c>
      <c r="X15" s="70" t="s">
        <v>95</v>
      </c>
      <c r="Y15" s="70" t="s">
        <v>95</v>
      </c>
      <c r="Z15" s="87" t="s">
        <v>95</v>
      </c>
      <c r="AA15" s="115"/>
      <c r="AB15" s="8"/>
      <c r="AC15" s="8"/>
      <c r="AD15" s="8"/>
      <c r="AE15" s="40"/>
      <c r="AG15" s="119"/>
      <c r="AH15" s="211"/>
      <c r="AI15" s="120"/>
      <c r="AJ15" s="213"/>
    </row>
    <row r="16" spans="1:38" ht="24.95" customHeight="1" thickBot="1" x14ac:dyDescent="0.3">
      <c r="A16">
        <v>3104</v>
      </c>
      <c r="B16" s="12" t="s">
        <v>56</v>
      </c>
      <c r="C16" s="13" t="s">
        <v>94</v>
      </c>
      <c r="D16" s="13" t="s">
        <v>14</v>
      </c>
      <c r="E16" s="13" t="s">
        <v>14</v>
      </c>
      <c r="F16" s="13" t="s">
        <v>14</v>
      </c>
      <c r="G16" s="13"/>
      <c r="H16" s="13" t="s">
        <v>31</v>
      </c>
      <c r="I16" s="63">
        <f t="shared" si="0"/>
        <v>20650</v>
      </c>
      <c r="J16" s="12"/>
      <c r="K16" s="15"/>
      <c r="L16" s="99">
        <v>10000</v>
      </c>
      <c r="M16" s="111" t="s">
        <v>95</v>
      </c>
      <c r="N16" s="112" t="s">
        <v>95</v>
      </c>
      <c r="O16" s="112" t="s">
        <v>95</v>
      </c>
      <c r="P16" s="113" t="s">
        <v>95</v>
      </c>
      <c r="Q16" s="103">
        <v>0</v>
      </c>
      <c r="R16" s="121"/>
      <c r="S16" s="122"/>
      <c r="T16" s="122"/>
      <c r="U16" s="123"/>
      <c r="V16" s="103">
        <v>10650</v>
      </c>
      <c r="W16" s="118" t="s">
        <v>95</v>
      </c>
      <c r="X16" s="70" t="s">
        <v>95</v>
      </c>
      <c r="Y16" s="70" t="s">
        <v>95</v>
      </c>
      <c r="Z16" s="87" t="s">
        <v>95</v>
      </c>
      <c r="AA16" s="115"/>
      <c r="AB16" s="8"/>
      <c r="AC16" s="8"/>
      <c r="AD16" s="8"/>
      <c r="AE16" s="40"/>
      <c r="AG16" s="116"/>
      <c r="AH16" s="42"/>
      <c r="AI16" s="42"/>
      <c r="AJ16" s="117"/>
    </row>
    <row r="17" spans="1:36" ht="24.95" customHeight="1" thickBot="1" x14ac:dyDescent="0.3">
      <c r="A17">
        <v>3018</v>
      </c>
      <c r="B17" s="12" t="s">
        <v>55</v>
      </c>
      <c r="C17" s="13" t="s">
        <v>94</v>
      </c>
      <c r="D17" s="13" t="s">
        <v>14</v>
      </c>
      <c r="E17" s="13" t="s">
        <v>14</v>
      </c>
      <c r="F17" s="13" t="s">
        <v>14</v>
      </c>
      <c r="G17" s="98" t="s">
        <v>179</v>
      </c>
      <c r="H17" s="13" t="s">
        <v>31</v>
      </c>
      <c r="I17" s="63">
        <f t="shared" si="0"/>
        <v>170390</v>
      </c>
      <c r="J17" s="12"/>
      <c r="K17" s="15"/>
      <c r="L17" s="99">
        <v>55000</v>
      </c>
      <c r="M17" s="111" t="s">
        <v>95</v>
      </c>
      <c r="N17" s="112" t="s">
        <v>95</v>
      </c>
      <c r="O17" s="112" t="s">
        <v>95</v>
      </c>
      <c r="P17" s="113" t="s">
        <v>95</v>
      </c>
      <c r="Q17" s="103">
        <v>56815</v>
      </c>
      <c r="R17" s="118" t="s">
        <v>95</v>
      </c>
      <c r="S17" s="70" t="s">
        <v>95</v>
      </c>
      <c r="T17" s="70" t="s">
        <v>95</v>
      </c>
      <c r="U17" s="87" t="s">
        <v>95</v>
      </c>
      <c r="V17" s="103">
        <v>58575</v>
      </c>
      <c r="W17" s="118" t="s">
        <v>95</v>
      </c>
      <c r="X17" s="70" t="s">
        <v>95</v>
      </c>
      <c r="Y17" s="70" t="s">
        <v>95</v>
      </c>
      <c r="Z17" s="87" t="s">
        <v>95</v>
      </c>
      <c r="AA17" s="115"/>
      <c r="AB17" s="8"/>
      <c r="AC17" s="8"/>
      <c r="AD17" s="8"/>
      <c r="AE17" s="40"/>
      <c r="AG17" s="119"/>
      <c r="AH17" s="211"/>
      <c r="AI17" s="120"/>
      <c r="AJ17" s="213"/>
    </row>
    <row r="18" spans="1:36" ht="24.95" customHeight="1" thickBot="1" x14ac:dyDescent="0.3">
      <c r="A18">
        <v>4356</v>
      </c>
      <c r="B18" s="12" t="s">
        <v>74</v>
      </c>
      <c r="C18" s="13" t="s">
        <v>94</v>
      </c>
      <c r="D18" s="13" t="s">
        <v>14</v>
      </c>
      <c r="E18" s="13" t="s">
        <v>14</v>
      </c>
      <c r="F18" s="13" t="s">
        <v>14</v>
      </c>
      <c r="G18" s="98" t="s">
        <v>182</v>
      </c>
      <c r="H18" s="13" t="s">
        <v>31</v>
      </c>
      <c r="I18" s="63">
        <f t="shared" si="0"/>
        <v>61960</v>
      </c>
      <c r="J18" s="12"/>
      <c r="K18" s="15"/>
      <c r="L18" s="99">
        <v>20000</v>
      </c>
      <c r="M18" s="111" t="s">
        <v>95</v>
      </c>
      <c r="N18" s="112" t="s">
        <v>95</v>
      </c>
      <c r="O18" s="112" t="s">
        <v>95</v>
      </c>
      <c r="P18" s="113" t="s">
        <v>95</v>
      </c>
      <c r="Q18" s="103">
        <v>20660</v>
      </c>
      <c r="R18" s="118" t="s">
        <v>95</v>
      </c>
      <c r="S18" s="70" t="s">
        <v>95</v>
      </c>
      <c r="T18" s="70" t="s">
        <v>95</v>
      </c>
      <c r="U18" s="87" t="s">
        <v>95</v>
      </c>
      <c r="V18" s="103">
        <v>21300</v>
      </c>
      <c r="W18" s="118" t="s">
        <v>95</v>
      </c>
      <c r="X18" s="70" t="s">
        <v>95</v>
      </c>
      <c r="Y18" s="70" t="s">
        <v>95</v>
      </c>
      <c r="Z18" s="87" t="s">
        <v>95</v>
      </c>
      <c r="AA18" s="115"/>
      <c r="AB18" s="8"/>
      <c r="AC18" s="8"/>
      <c r="AD18" s="8"/>
      <c r="AE18" s="40"/>
      <c r="AG18" s="116"/>
      <c r="AH18" s="42"/>
      <c r="AI18" s="42"/>
      <c r="AJ18" s="117"/>
    </row>
    <row r="19" spans="1:36" ht="24.95" customHeight="1" thickBot="1" x14ac:dyDescent="0.3">
      <c r="A19">
        <v>4370</v>
      </c>
      <c r="B19" s="12" t="s">
        <v>73</v>
      </c>
      <c r="C19" s="13" t="s">
        <v>94</v>
      </c>
      <c r="D19" s="13" t="s">
        <v>14</v>
      </c>
      <c r="E19" s="13" t="s">
        <v>14</v>
      </c>
      <c r="F19" s="13" t="s">
        <v>14</v>
      </c>
      <c r="G19" s="98" t="s">
        <v>180</v>
      </c>
      <c r="H19" s="13" t="s">
        <v>31</v>
      </c>
      <c r="I19" s="63">
        <f t="shared" si="0"/>
        <v>185880</v>
      </c>
      <c r="J19" s="12"/>
      <c r="K19" s="15"/>
      <c r="L19" s="99">
        <v>60000</v>
      </c>
      <c r="M19" s="111" t="s">
        <v>95</v>
      </c>
      <c r="N19" s="112" t="s">
        <v>95</v>
      </c>
      <c r="O19" s="112" t="s">
        <v>95</v>
      </c>
      <c r="P19" s="113" t="s">
        <v>95</v>
      </c>
      <c r="Q19" s="103">
        <v>61980</v>
      </c>
      <c r="R19" s="118" t="s">
        <v>95</v>
      </c>
      <c r="S19" s="70" t="s">
        <v>95</v>
      </c>
      <c r="T19" s="70" t="s">
        <v>95</v>
      </c>
      <c r="U19" s="87" t="s">
        <v>95</v>
      </c>
      <c r="V19" s="103">
        <v>63900</v>
      </c>
      <c r="W19" s="118" t="s">
        <v>95</v>
      </c>
      <c r="X19" s="70" t="s">
        <v>95</v>
      </c>
      <c r="Y19" s="70" t="s">
        <v>95</v>
      </c>
      <c r="Z19" s="87" t="s">
        <v>95</v>
      </c>
      <c r="AA19" s="115"/>
      <c r="AB19" s="8"/>
      <c r="AC19" s="8"/>
      <c r="AD19" s="8"/>
      <c r="AE19" s="40"/>
      <c r="AG19" s="119"/>
      <c r="AH19" s="211"/>
      <c r="AI19" s="120"/>
      <c r="AJ19" s="213"/>
    </row>
    <row r="20" spans="1:36" ht="24.95" customHeight="1" thickBot="1" x14ac:dyDescent="0.3">
      <c r="A20">
        <v>4169</v>
      </c>
      <c r="B20" s="12" t="s">
        <v>98</v>
      </c>
      <c r="C20" s="13" t="s">
        <v>94</v>
      </c>
      <c r="D20" s="13" t="s">
        <v>14</v>
      </c>
      <c r="E20" s="13" t="s">
        <v>14</v>
      </c>
      <c r="F20" s="13" t="s">
        <v>14</v>
      </c>
      <c r="G20" s="98" t="s">
        <v>180</v>
      </c>
      <c r="H20" s="13" t="s">
        <v>31</v>
      </c>
      <c r="I20" s="63">
        <f t="shared" si="0"/>
        <v>2726240</v>
      </c>
      <c r="J20" s="12"/>
      <c r="K20" s="15"/>
      <c r="L20" s="99">
        <v>880000</v>
      </c>
      <c r="M20" s="111" t="s">
        <v>95</v>
      </c>
      <c r="N20" s="112" t="s">
        <v>95</v>
      </c>
      <c r="O20" s="112" t="s">
        <v>95</v>
      </c>
      <c r="P20" s="113" t="s">
        <v>95</v>
      </c>
      <c r="Q20" s="103">
        <v>909040</v>
      </c>
      <c r="R20" s="118" t="s">
        <v>95</v>
      </c>
      <c r="S20" s="70" t="s">
        <v>95</v>
      </c>
      <c r="T20" s="70" t="s">
        <v>95</v>
      </c>
      <c r="U20" s="87" t="s">
        <v>95</v>
      </c>
      <c r="V20" s="103">
        <v>937200</v>
      </c>
      <c r="W20" s="118" t="s">
        <v>95</v>
      </c>
      <c r="X20" s="70" t="s">
        <v>95</v>
      </c>
      <c r="Y20" s="70" t="s">
        <v>95</v>
      </c>
      <c r="Z20" s="87" t="s">
        <v>95</v>
      </c>
      <c r="AA20" s="115"/>
      <c r="AB20" s="8"/>
      <c r="AC20" s="8"/>
      <c r="AD20" s="8"/>
      <c r="AE20" s="40"/>
      <c r="AG20" s="116"/>
      <c r="AH20" s="42"/>
      <c r="AI20" s="42"/>
      <c r="AJ20" s="117"/>
    </row>
    <row r="21" spans="1:36" ht="24.95" customHeight="1" thickBot="1" x14ac:dyDescent="0.3">
      <c r="A21">
        <v>4355</v>
      </c>
      <c r="B21" s="12" t="s">
        <v>99</v>
      </c>
      <c r="C21" s="13" t="s">
        <v>100</v>
      </c>
      <c r="D21" s="13" t="s">
        <v>14</v>
      </c>
      <c r="E21" s="13" t="s">
        <v>14</v>
      </c>
      <c r="F21" s="13" t="s">
        <v>101</v>
      </c>
      <c r="G21" s="13"/>
      <c r="H21" s="13" t="s">
        <v>31</v>
      </c>
      <c r="I21" s="63">
        <f t="shared" si="0"/>
        <v>0</v>
      </c>
      <c r="J21" s="12"/>
      <c r="K21" s="15"/>
      <c r="L21" s="99">
        <v>0</v>
      </c>
      <c r="M21" s="124" t="s">
        <v>166</v>
      </c>
      <c r="N21" s="71" t="s">
        <v>95</v>
      </c>
      <c r="O21" s="71" t="s">
        <v>95</v>
      </c>
      <c r="P21" s="88" t="s">
        <v>95</v>
      </c>
      <c r="Q21" s="103"/>
      <c r="R21" s="121"/>
      <c r="S21" s="122"/>
      <c r="T21" s="122"/>
      <c r="U21" s="123"/>
      <c r="V21" s="125"/>
      <c r="W21" s="121"/>
      <c r="X21" s="122"/>
      <c r="Y21" s="122"/>
      <c r="Z21" s="123"/>
      <c r="AA21" s="68">
        <v>0.1</v>
      </c>
      <c r="AB21" s="126">
        <v>0.2</v>
      </c>
      <c r="AC21" s="43">
        <v>0.2</v>
      </c>
      <c r="AD21" s="207">
        <v>0.2</v>
      </c>
      <c r="AE21" s="127"/>
      <c r="AF21" t="s">
        <v>104</v>
      </c>
      <c r="AG21" s="119"/>
      <c r="AH21" s="211"/>
      <c r="AI21" s="120"/>
      <c r="AJ21" s="213"/>
    </row>
    <row r="22" spans="1:36" ht="24.95" customHeight="1" thickBot="1" x14ac:dyDescent="0.3">
      <c r="A22">
        <v>4098</v>
      </c>
      <c r="B22" s="12" t="s">
        <v>68</v>
      </c>
      <c r="C22" s="13" t="s">
        <v>100</v>
      </c>
      <c r="D22" s="13" t="s">
        <v>14</v>
      </c>
      <c r="E22" s="13" t="s">
        <v>14</v>
      </c>
      <c r="F22" s="13" t="s">
        <v>14</v>
      </c>
      <c r="G22" s="13"/>
      <c r="H22" s="13" t="s">
        <v>31</v>
      </c>
      <c r="I22" s="63">
        <f t="shared" si="0"/>
        <v>2737450</v>
      </c>
      <c r="J22" s="12"/>
      <c r="K22" s="15"/>
      <c r="L22" s="99">
        <v>0</v>
      </c>
      <c r="M22" s="128"/>
      <c r="N22" s="129"/>
      <c r="O22" s="129"/>
      <c r="P22" s="130"/>
      <c r="Q22" s="103">
        <v>2737450</v>
      </c>
      <c r="R22" s="131" t="s">
        <v>103</v>
      </c>
      <c r="S22" s="70" t="s">
        <v>95</v>
      </c>
      <c r="T22" s="70" t="s">
        <v>95</v>
      </c>
      <c r="U22" s="87" t="s">
        <v>95</v>
      </c>
      <c r="V22" s="103">
        <v>0</v>
      </c>
      <c r="W22" s="121"/>
      <c r="X22" s="122"/>
      <c r="Y22" s="122"/>
      <c r="Z22" s="123"/>
      <c r="AA22" s="132"/>
      <c r="AB22" s="8"/>
      <c r="AC22" s="8"/>
      <c r="AD22" s="8"/>
      <c r="AE22" s="40"/>
      <c r="AG22" s="116"/>
      <c r="AH22" s="42"/>
      <c r="AI22" s="42"/>
      <c r="AJ22" s="117"/>
    </row>
    <row r="23" spans="1:36" ht="24.95" customHeight="1" thickBot="1" x14ac:dyDescent="0.3">
      <c r="A23">
        <v>3064</v>
      </c>
      <c r="B23" s="12" t="s">
        <v>57</v>
      </c>
      <c r="C23" s="13" t="s">
        <v>94</v>
      </c>
      <c r="D23" s="13" t="s">
        <v>14</v>
      </c>
      <c r="E23" s="13" t="s">
        <v>14</v>
      </c>
      <c r="F23" s="13" t="s">
        <v>14</v>
      </c>
      <c r="G23" s="98" t="s">
        <v>179</v>
      </c>
      <c r="H23" s="13" t="s">
        <v>31</v>
      </c>
      <c r="I23" s="63">
        <f t="shared" si="0"/>
        <v>309800</v>
      </c>
      <c r="J23" s="12"/>
      <c r="K23" s="15"/>
      <c r="L23" s="99">
        <v>100000</v>
      </c>
      <c r="M23" s="118" t="s">
        <v>95</v>
      </c>
      <c r="N23" s="70" t="s">
        <v>95</v>
      </c>
      <c r="O23" s="70" t="s">
        <v>95</v>
      </c>
      <c r="P23" s="87" t="s">
        <v>95</v>
      </c>
      <c r="Q23" s="103">
        <v>103300</v>
      </c>
      <c r="R23" s="118" t="s">
        <v>95</v>
      </c>
      <c r="S23" s="70" t="s">
        <v>95</v>
      </c>
      <c r="T23" s="70" t="s">
        <v>95</v>
      </c>
      <c r="U23" s="87" t="s">
        <v>95</v>
      </c>
      <c r="V23" s="103">
        <v>106500</v>
      </c>
      <c r="W23" s="118" t="s">
        <v>95</v>
      </c>
      <c r="X23" s="70" t="s">
        <v>95</v>
      </c>
      <c r="Y23" s="70" t="s">
        <v>95</v>
      </c>
      <c r="Z23" s="87" t="s">
        <v>95</v>
      </c>
      <c r="AA23" s="133"/>
      <c r="AB23" s="8"/>
      <c r="AC23" s="8"/>
      <c r="AD23" s="8"/>
      <c r="AE23" s="40"/>
      <c r="AG23" s="119"/>
      <c r="AH23" s="211"/>
      <c r="AI23" s="120"/>
      <c r="AJ23" s="213"/>
    </row>
    <row r="24" spans="1:36" ht="24.95" customHeight="1" thickBot="1" x14ac:dyDescent="0.3">
      <c r="A24">
        <v>4353</v>
      </c>
      <c r="B24" s="12" t="s">
        <v>71</v>
      </c>
      <c r="C24" s="13" t="s">
        <v>94</v>
      </c>
      <c r="D24" s="13" t="s">
        <v>14</v>
      </c>
      <c r="E24" s="13" t="s">
        <v>14</v>
      </c>
      <c r="F24" s="13" t="s">
        <v>14</v>
      </c>
      <c r="G24" s="98" t="s">
        <v>179</v>
      </c>
      <c r="H24" s="13" t="s">
        <v>31</v>
      </c>
      <c r="I24" s="63">
        <f t="shared" si="0"/>
        <v>1161750</v>
      </c>
      <c r="J24" s="12"/>
      <c r="K24" s="15"/>
      <c r="L24" s="99">
        <v>375000</v>
      </c>
      <c r="M24" s="118" t="s">
        <v>95</v>
      </c>
      <c r="N24" s="70" t="s">
        <v>95</v>
      </c>
      <c r="O24" s="70" t="s">
        <v>95</v>
      </c>
      <c r="P24" s="87" t="s">
        <v>95</v>
      </c>
      <c r="Q24" s="103">
        <v>387375</v>
      </c>
      <c r="R24" s="118" t="s">
        <v>95</v>
      </c>
      <c r="S24" s="70" t="s">
        <v>95</v>
      </c>
      <c r="T24" s="70" t="s">
        <v>95</v>
      </c>
      <c r="U24" s="87" t="s">
        <v>95</v>
      </c>
      <c r="V24" s="103">
        <v>399375</v>
      </c>
      <c r="W24" s="118" t="s">
        <v>95</v>
      </c>
      <c r="X24" s="70" t="s">
        <v>95</v>
      </c>
      <c r="Y24" s="70" t="s">
        <v>95</v>
      </c>
      <c r="Z24" s="87" t="s">
        <v>95</v>
      </c>
      <c r="AA24" s="133"/>
      <c r="AB24" s="8"/>
      <c r="AC24" s="8"/>
      <c r="AD24" s="8"/>
      <c r="AE24" s="40"/>
      <c r="AG24" s="116"/>
      <c r="AH24" s="42"/>
      <c r="AI24" s="42"/>
      <c r="AJ24" s="117"/>
    </row>
    <row r="25" spans="1:36" ht="24.95" customHeight="1" thickBot="1" x14ac:dyDescent="0.3">
      <c r="A25">
        <v>4045</v>
      </c>
      <c r="B25" s="12" t="s">
        <v>70</v>
      </c>
      <c r="C25" s="13" t="s">
        <v>94</v>
      </c>
      <c r="D25" s="13" t="s">
        <v>14</v>
      </c>
      <c r="E25" s="13" t="s">
        <v>14</v>
      </c>
      <c r="F25" s="13" t="s">
        <v>14</v>
      </c>
      <c r="G25" s="13"/>
      <c r="H25" s="13" t="s">
        <v>31</v>
      </c>
      <c r="I25" s="63">
        <f t="shared" si="0"/>
        <v>123920</v>
      </c>
      <c r="J25" s="12"/>
      <c r="K25" s="15"/>
      <c r="L25" s="99">
        <v>40000</v>
      </c>
      <c r="M25" s="118" t="s">
        <v>95</v>
      </c>
      <c r="N25" s="70" t="s">
        <v>95</v>
      </c>
      <c r="O25" s="70" t="s">
        <v>95</v>
      </c>
      <c r="P25" s="87" t="s">
        <v>95</v>
      </c>
      <c r="Q25" s="103">
        <v>41320</v>
      </c>
      <c r="R25" s="118" t="s">
        <v>95</v>
      </c>
      <c r="S25" s="70" t="s">
        <v>95</v>
      </c>
      <c r="T25" s="70" t="s">
        <v>95</v>
      </c>
      <c r="U25" s="87" t="s">
        <v>95</v>
      </c>
      <c r="V25" s="103">
        <v>42600</v>
      </c>
      <c r="W25" s="118" t="s">
        <v>95</v>
      </c>
      <c r="X25" s="70" t="s">
        <v>95</v>
      </c>
      <c r="Y25" s="70" t="s">
        <v>95</v>
      </c>
      <c r="Z25" s="87" t="s">
        <v>95</v>
      </c>
      <c r="AA25" s="133"/>
      <c r="AB25" s="8"/>
      <c r="AC25" s="8"/>
      <c r="AD25" s="8"/>
      <c r="AE25" s="40"/>
      <c r="AG25" s="134"/>
      <c r="AH25" s="135"/>
      <c r="AI25" s="135"/>
      <c r="AJ25" s="136"/>
    </row>
    <row r="26" spans="1:36" ht="24.95" customHeight="1" thickBot="1" x14ac:dyDescent="0.3">
      <c r="A26">
        <v>4266</v>
      </c>
      <c r="B26" s="12" t="s">
        <v>72</v>
      </c>
      <c r="C26" s="13" t="s">
        <v>94</v>
      </c>
      <c r="D26" s="13" t="s">
        <v>14</v>
      </c>
      <c r="E26" s="13" t="s">
        <v>14</v>
      </c>
      <c r="F26" s="13" t="s">
        <v>14</v>
      </c>
      <c r="G26" s="98" t="s">
        <v>181</v>
      </c>
      <c r="H26" s="13" t="s">
        <v>31</v>
      </c>
      <c r="I26" s="63">
        <f t="shared" si="0"/>
        <v>464700</v>
      </c>
      <c r="J26" s="12"/>
      <c r="K26" s="15"/>
      <c r="L26" s="99">
        <v>150000</v>
      </c>
      <c r="M26" s="118" t="s">
        <v>95</v>
      </c>
      <c r="N26" s="70" t="s">
        <v>95</v>
      </c>
      <c r="O26" s="70" t="s">
        <v>95</v>
      </c>
      <c r="P26" s="87" t="s">
        <v>95</v>
      </c>
      <c r="Q26" s="103">
        <v>154950</v>
      </c>
      <c r="R26" s="118" t="s">
        <v>95</v>
      </c>
      <c r="S26" s="70" t="s">
        <v>95</v>
      </c>
      <c r="T26" s="70" t="s">
        <v>95</v>
      </c>
      <c r="U26" s="87" t="s">
        <v>95</v>
      </c>
      <c r="V26" s="103">
        <v>159750</v>
      </c>
      <c r="W26" s="118" t="s">
        <v>95</v>
      </c>
      <c r="X26" s="70" t="s">
        <v>95</v>
      </c>
      <c r="Y26" s="70" t="s">
        <v>95</v>
      </c>
      <c r="Z26" s="87" t="s">
        <v>95</v>
      </c>
      <c r="AA26" s="133"/>
      <c r="AB26" s="8"/>
      <c r="AC26" s="8"/>
      <c r="AD26" s="8"/>
      <c r="AE26" s="40"/>
      <c r="AG26" s="65"/>
      <c r="AH26" s="8"/>
      <c r="AI26" s="8"/>
      <c r="AJ26" s="40"/>
    </row>
    <row r="27" spans="1:36" ht="24.95" customHeight="1" thickBot="1" x14ac:dyDescent="0.3">
      <c r="A27">
        <v>4376</v>
      </c>
      <c r="B27" s="12" t="s">
        <v>75</v>
      </c>
      <c r="C27" s="13" t="s">
        <v>94</v>
      </c>
      <c r="D27" s="13" t="s">
        <v>14</v>
      </c>
      <c r="E27" s="13" t="s">
        <v>14</v>
      </c>
      <c r="F27" s="13" t="s">
        <v>14</v>
      </c>
      <c r="G27" s="13"/>
      <c r="H27" s="13" t="s">
        <v>31</v>
      </c>
      <c r="I27" s="63">
        <f t="shared" si="0"/>
        <v>783200</v>
      </c>
      <c r="J27" s="12"/>
      <c r="K27" s="15"/>
      <c r="L27" s="99">
        <v>370000</v>
      </c>
      <c r="M27" s="26" t="s">
        <v>102</v>
      </c>
      <c r="N27" s="19" t="s">
        <v>103</v>
      </c>
      <c r="O27" s="71" t="s">
        <v>95</v>
      </c>
      <c r="P27" s="88" t="s">
        <v>95</v>
      </c>
      <c r="Q27" s="103">
        <v>413200</v>
      </c>
      <c r="R27" s="26" t="s">
        <v>102</v>
      </c>
      <c r="S27" s="19" t="s">
        <v>103</v>
      </c>
      <c r="T27" s="71" t="s">
        <v>95</v>
      </c>
      <c r="U27" s="88" t="s">
        <v>95</v>
      </c>
      <c r="V27" s="103">
        <v>0</v>
      </c>
      <c r="W27" s="137"/>
      <c r="X27" s="138"/>
      <c r="Y27" s="138"/>
      <c r="Z27" s="139"/>
      <c r="AA27" s="133"/>
      <c r="AB27" s="8"/>
      <c r="AC27" s="8"/>
      <c r="AD27" s="8"/>
      <c r="AE27" s="40"/>
      <c r="AG27" s="116"/>
      <c r="AH27" s="42"/>
      <c r="AI27" s="42"/>
      <c r="AJ27" s="117"/>
    </row>
    <row r="28" spans="1:36" ht="24.95" customHeight="1" thickBot="1" x14ac:dyDescent="0.3">
      <c r="A28">
        <v>3119</v>
      </c>
      <c r="B28" s="12" t="s">
        <v>105</v>
      </c>
      <c r="C28" s="13" t="s">
        <v>106</v>
      </c>
      <c r="D28" s="13" t="s">
        <v>14</v>
      </c>
      <c r="E28" s="13" t="s">
        <v>14</v>
      </c>
      <c r="F28" s="13" t="s">
        <v>14</v>
      </c>
      <c r="G28" s="13"/>
      <c r="H28" s="13" t="s">
        <v>31</v>
      </c>
      <c r="I28" s="63">
        <f t="shared" si="0"/>
        <v>1367980</v>
      </c>
      <c r="J28" s="12"/>
      <c r="K28" s="15"/>
      <c r="L28" s="99">
        <v>200000</v>
      </c>
      <c r="M28" s="26" t="s">
        <v>102</v>
      </c>
      <c r="N28" s="24" t="s">
        <v>102</v>
      </c>
      <c r="O28" s="24" t="s">
        <v>102</v>
      </c>
      <c r="P28" s="140" t="s">
        <v>102</v>
      </c>
      <c r="Q28" s="103">
        <v>113630</v>
      </c>
      <c r="R28" s="35" t="s">
        <v>103</v>
      </c>
      <c r="S28" s="19" t="s">
        <v>103</v>
      </c>
      <c r="T28" s="71" t="s">
        <v>95</v>
      </c>
      <c r="U28" s="88" t="s">
        <v>95</v>
      </c>
      <c r="V28" s="103">
        <v>1054350</v>
      </c>
      <c r="W28" s="141" t="s">
        <v>95</v>
      </c>
      <c r="X28" s="71" t="s">
        <v>95</v>
      </c>
      <c r="Y28" s="71" t="s">
        <v>95</v>
      </c>
      <c r="Z28" s="88" t="s">
        <v>95</v>
      </c>
      <c r="AA28" s="42"/>
      <c r="AB28" s="8"/>
      <c r="AC28" s="8"/>
      <c r="AD28" s="8"/>
      <c r="AE28" s="40"/>
      <c r="AG28" s="119"/>
      <c r="AH28" s="211"/>
      <c r="AI28" s="120"/>
      <c r="AJ28" s="213"/>
    </row>
    <row r="29" spans="1:36" ht="24.95" customHeight="1" thickBot="1" x14ac:dyDescent="0.3">
      <c r="A29">
        <v>3120</v>
      </c>
      <c r="B29" s="12" t="s">
        <v>107</v>
      </c>
      <c r="C29" s="13" t="s">
        <v>106</v>
      </c>
      <c r="D29" s="13" t="s">
        <v>14</v>
      </c>
      <c r="E29" s="13" t="s">
        <v>14</v>
      </c>
      <c r="F29" s="13" t="s">
        <v>14</v>
      </c>
      <c r="G29" s="13"/>
      <c r="H29" s="13" t="s">
        <v>31</v>
      </c>
      <c r="I29" s="63">
        <f t="shared" si="0"/>
        <v>1001650.6</v>
      </c>
      <c r="J29" s="12"/>
      <c r="K29" s="15"/>
      <c r="L29" s="99">
        <v>0</v>
      </c>
      <c r="M29" s="142"/>
      <c r="N29" s="73"/>
      <c r="O29" s="73"/>
      <c r="P29" s="89"/>
      <c r="Q29" s="103">
        <v>154123.6</v>
      </c>
      <c r="R29" s="26" t="s">
        <v>102</v>
      </c>
      <c r="S29" s="24" t="s">
        <v>102</v>
      </c>
      <c r="T29" s="19" t="s">
        <v>103</v>
      </c>
      <c r="U29" s="92" t="s">
        <v>103</v>
      </c>
      <c r="V29" s="103">
        <v>847527</v>
      </c>
      <c r="W29" s="96" t="s">
        <v>95</v>
      </c>
      <c r="X29" s="71" t="s">
        <v>95</v>
      </c>
      <c r="Y29" s="71" t="s">
        <v>95</v>
      </c>
      <c r="Z29" s="88" t="s">
        <v>95</v>
      </c>
      <c r="AA29" s="42"/>
      <c r="AB29" s="8"/>
      <c r="AC29" s="8"/>
      <c r="AD29" s="8"/>
      <c r="AE29" s="40"/>
      <c r="AG29" s="116"/>
      <c r="AH29" s="42"/>
      <c r="AI29" s="42"/>
      <c r="AJ29" s="117"/>
    </row>
    <row r="30" spans="1:36" ht="24.95" customHeight="1" thickBot="1" x14ac:dyDescent="0.3">
      <c r="A30">
        <v>3068</v>
      </c>
      <c r="B30" s="12" t="s">
        <v>108</v>
      </c>
      <c r="C30" s="13" t="s">
        <v>109</v>
      </c>
      <c r="D30" s="13" t="s">
        <v>14</v>
      </c>
      <c r="E30" s="13" t="s">
        <v>14</v>
      </c>
      <c r="F30" s="13" t="s">
        <v>14</v>
      </c>
      <c r="G30" s="13"/>
      <c r="H30" s="13" t="s">
        <v>31</v>
      </c>
      <c r="I30" s="63">
        <f t="shared" si="0"/>
        <v>1100000</v>
      </c>
      <c r="J30" s="12"/>
      <c r="K30" s="15"/>
      <c r="L30" s="99">
        <v>1100000</v>
      </c>
      <c r="M30" s="26" t="s">
        <v>102</v>
      </c>
      <c r="N30" s="24" t="s">
        <v>102</v>
      </c>
      <c r="O30" s="19" t="s">
        <v>103</v>
      </c>
      <c r="P30" s="88" t="s">
        <v>95</v>
      </c>
      <c r="Q30" s="103">
        <v>0</v>
      </c>
      <c r="R30" s="142"/>
      <c r="S30" s="73"/>
      <c r="T30" s="73"/>
      <c r="U30" s="89"/>
      <c r="V30" s="103">
        <v>0</v>
      </c>
      <c r="W30" s="142"/>
      <c r="X30" s="73"/>
      <c r="Y30" s="73"/>
      <c r="Z30" s="89"/>
      <c r="AA30" s="42"/>
      <c r="AB30" s="8"/>
      <c r="AC30" s="8"/>
      <c r="AD30" s="8"/>
      <c r="AE30" s="40"/>
      <c r="AG30" s="119"/>
      <c r="AH30" s="211"/>
      <c r="AI30" s="120"/>
      <c r="AJ30" s="213"/>
    </row>
    <row r="31" spans="1:36" ht="24.95" customHeight="1" thickBot="1" x14ac:dyDescent="0.3">
      <c r="A31">
        <v>3046</v>
      </c>
      <c r="B31" s="12" t="s">
        <v>110</v>
      </c>
      <c r="C31" s="13" t="s">
        <v>94</v>
      </c>
      <c r="D31" s="13" t="s">
        <v>14</v>
      </c>
      <c r="E31" s="13" t="s">
        <v>14</v>
      </c>
      <c r="F31" s="13" t="s">
        <v>101</v>
      </c>
      <c r="G31" s="13"/>
      <c r="H31" s="13" t="s">
        <v>31</v>
      </c>
      <c r="I31" s="63">
        <f t="shared" si="0"/>
        <v>103300</v>
      </c>
      <c r="J31" s="12"/>
      <c r="K31" s="15"/>
      <c r="L31" s="99">
        <v>0</v>
      </c>
      <c r="M31" s="142"/>
      <c r="N31" s="73"/>
      <c r="O31" s="22" t="s">
        <v>102</v>
      </c>
      <c r="P31" s="37" t="s">
        <v>103</v>
      </c>
      <c r="Q31" s="103">
        <v>103300</v>
      </c>
      <c r="R31" s="141" t="s">
        <v>95</v>
      </c>
      <c r="S31" s="71" t="s">
        <v>95</v>
      </c>
      <c r="T31" s="71" t="s">
        <v>95</v>
      </c>
      <c r="U31" s="88" t="s">
        <v>95</v>
      </c>
      <c r="V31" s="103">
        <v>0</v>
      </c>
      <c r="W31" s="143"/>
      <c r="X31" s="144"/>
      <c r="Y31" s="144"/>
      <c r="Z31" s="145"/>
      <c r="AA31" s="42"/>
      <c r="AB31" s="8"/>
      <c r="AC31" s="8"/>
      <c r="AD31" s="22">
        <v>0.01</v>
      </c>
      <c r="AE31" s="37">
        <v>0.01</v>
      </c>
      <c r="AF31" t="s">
        <v>111</v>
      </c>
      <c r="AG31" s="116"/>
      <c r="AH31" s="42"/>
      <c r="AI31" s="42"/>
      <c r="AJ31" s="117"/>
    </row>
    <row r="32" spans="1:36" ht="24.95" customHeight="1" thickBot="1" x14ac:dyDescent="0.3">
      <c r="A32">
        <v>3047</v>
      </c>
      <c r="B32" s="12" t="s">
        <v>110</v>
      </c>
      <c r="C32" s="13" t="s">
        <v>94</v>
      </c>
      <c r="D32" s="13" t="s">
        <v>14</v>
      </c>
      <c r="E32" s="13" t="s">
        <v>14</v>
      </c>
      <c r="F32" s="13" t="s">
        <v>101</v>
      </c>
      <c r="G32" s="13"/>
      <c r="H32" s="13" t="s">
        <v>31</v>
      </c>
      <c r="I32" s="63">
        <f t="shared" si="0"/>
        <v>100000</v>
      </c>
      <c r="J32" s="12"/>
      <c r="K32" s="15"/>
      <c r="L32" s="99">
        <v>100000</v>
      </c>
      <c r="M32" s="142"/>
      <c r="N32" s="73"/>
      <c r="O32" s="22" t="s">
        <v>102</v>
      </c>
      <c r="P32" s="37" t="s">
        <v>103</v>
      </c>
      <c r="Q32" s="103">
        <v>0</v>
      </c>
      <c r="R32" s="142"/>
      <c r="S32" s="73"/>
      <c r="T32" s="73"/>
      <c r="U32" s="89"/>
      <c r="V32" s="103">
        <v>0</v>
      </c>
      <c r="W32" s="143"/>
      <c r="X32" s="144"/>
      <c r="Y32" s="144"/>
      <c r="Z32" s="145"/>
      <c r="AA32" s="42"/>
      <c r="AB32" s="8"/>
      <c r="AC32" s="8"/>
      <c r="AD32" s="22">
        <v>0.01</v>
      </c>
      <c r="AE32" s="37">
        <v>0.01</v>
      </c>
      <c r="AF32" t="s">
        <v>111</v>
      </c>
      <c r="AG32" s="119"/>
      <c r="AH32" s="211"/>
      <c r="AI32" s="120"/>
      <c r="AJ32" s="213"/>
    </row>
    <row r="33" spans="1:38" ht="24.95" customHeight="1" thickBot="1" x14ac:dyDescent="0.3">
      <c r="A33">
        <v>3041</v>
      </c>
      <c r="B33" s="12" t="s">
        <v>112</v>
      </c>
      <c r="C33" s="13" t="s">
        <v>106</v>
      </c>
      <c r="D33" s="13" t="s">
        <v>14</v>
      </c>
      <c r="E33" s="13" t="s">
        <v>27</v>
      </c>
      <c r="F33" s="13" t="s">
        <v>101</v>
      </c>
      <c r="G33" s="13"/>
      <c r="H33" s="13" t="s">
        <v>31</v>
      </c>
      <c r="I33" s="63">
        <f t="shared" si="0"/>
        <v>3500000</v>
      </c>
      <c r="J33" s="12"/>
      <c r="K33" s="15"/>
      <c r="L33" s="99">
        <v>3500000</v>
      </c>
      <c r="M33" s="35" t="s">
        <v>103</v>
      </c>
      <c r="N33" s="71" t="s">
        <v>95</v>
      </c>
      <c r="O33" s="71" t="s">
        <v>95</v>
      </c>
      <c r="P33" s="88" t="s">
        <v>95</v>
      </c>
      <c r="Q33" s="103">
        <v>0</v>
      </c>
      <c r="R33" s="142"/>
      <c r="S33" s="73"/>
      <c r="T33" s="73"/>
      <c r="U33" s="89"/>
      <c r="V33" s="103">
        <v>0</v>
      </c>
      <c r="W33" s="142"/>
      <c r="X33" s="73"/>
      <c r="Y33" s="73"/>
      <c r="Z33" s="89"/>
      <c r="AA33" s="68" t="s">
        <v>113</v>
      </c>
      <c r="AB33" s="21">
        <v>0.5</v>
      </c>
      <c r="AC33" s="43">
        <v>0.3</v>
      </c>
      <c r="AD33" s="207">
        <v>0.3</v>
      </c>
      <c r="AE33" s="45">
        <v>0.3</v>
      </c>
      <c r="AF33" t="s">
        <v>111</v>
      </c>
      <c r="AG33" s="116"/>
      <c r="AH33" s="42"/>
      <c r="AI33" s="42"/>
      <c r="AJ33" s="117"/>
    </row>
    <row r="34" spans="1:38" ht="24.95" customHeight="1" thickBot="1" x14ac:dyDescent="0.3">
      <c r="A34">
        <v>3117</v>
      </c>
      <c r="B34" s="12" t="s">
        <v>114</v>
      </c>
      <c r="C34" s="13" t="s">
        <v>106</v>
      </c>
      <c r="D34" s="13" t="s">
        <v>14</v>
      </c>
      <c r="E34" s="13" t="s">
        <v>27</v>
      </c>
      <c r="F34" s="13" t="s">
        <v>101</v>
      </c>
      <c r="G34" s="13"/>
      <c r="H34" s="13" t="s">
        <v>31</v>
      </c>
      <c r="I34" s="63">
        <f t="shared" si="0"/>
        <v>1350000</v>
      </c>
      <c r="J34" s="12"/>
      <c r="K34" s="15"/>
      <c r="L34" s="99">
        <v>1350000</v>
      </c>
      <c r="M34" s="26" t="s">
        <v>102</v>
      </c>
      <c r="N34" s="19" t="s">
        <v>103</v>
      </c>
      <c r="O34" s="71" t="s">
        <v>95</v>
      </c>
      <c r="P34" s="88" t="s">
        <v>95</v>
      </c>
      <c r="Q34" s="103">
        <v>0</v>
      </c>
      <c r="R34" s="142"/>
      <c r="S34" s="73"/>
      <c r="T34" s="73"/>
      <c r="U34" s="89"/>
      <c r="V34" s="103">
        <v>0</v>
      </c>
      <c r="W34" s="142"/>
      <c r="X34" s="73"/>
      <c r="Y34" s="73"/>
      <c r="Z34" s="89"/>
      <c r="AA34" s="146"/>
      <c r="AB34" s="56"/>
      <c r="AC34" s="56"/>
      <c r="AD34" s="54"/>
      <c r="AE34" s="57"/>
      <c r="AF34" t="s">
        <v>115</v>
      </c>
      <c r="AG34" s="119"/>
      <c r="AH34" s="211"/>
      <c r="AI34" s="120"/>
      <c r="AJ34" s="213"/>
      <c r="AL34" s="58" t="s">
        <v>116</v>
      </c>
    </row>
    <row r="35" spans="1:38" s="30" customFormat="1" ht="24.95" customHeight="1" thickBot="1" x14ac:dyDescent="0.3">
      <c r="A35">
        <v>3185</v>
      </c>
      <c r="B35" s="12" t="s">
        <v>36</v>
      </c>
      <c r="C35" s="13" t="s">
        <v>100</v>
      </c>
      <c r="D35" s="13" t="s">
        <v>14</v>
      </c>
      <c r="E35" s="13" t="s">
        <v>27</v>
      </c>
      <c r="F35" s="13" t="s">
        <v>101</v>
      </c>
      <c r="G35" s="13"/>
      <c r="H35" s="13" t="s">
        <v>31</v>
      </c>
      <c r="I35" s="63">
        <f t="shared" si="0"/>
        <v>4949500</v>
      </c>
      <c r="J35" s="12"/>
      <c r="K35" s="15"/>
      <c r="L35" s="99">
        <v>3400000</v>
      </c>
      <c r="M35" s="147" t="s">
        <v>103</v>
      </c>
      <c r="N35" s="72" t="s">
        <v>103</v>
      </c>
      <c r="O35" s="71" t="s">
        <v>95</v>
      </c>
      <c r="P35" s="88" t="s">
        <v>95</v>
      </c>
      <c r="Q35" s="103">
        <v>1549500</v>
      </c>
      <c r="R35" s="141" t="s">
        <v>95</v>
      </c>
      <c r="S35" s="71" t="s">
        <v>95</v>
      </c>
      <c r="T35" s="71" t="s">
        <v>95</v>
      </c>
      <c r="U35" s="88" t="s">
        <v>95</v>
      </c>
      <c r="V35" s="103">
        <v>0</v>
      </c>
      <c r="W35" s="142"/>
      <c r="X35" s="73"/>
      <c r="Y35" s="73"/>
      <c r="Z35" s="89"/>
      <c r="AA35" s="42"/>
      <c r="AB35" s="148">
        <v>0.1</v>
      </c>
      <c r="AC35" s="43">
        <v>0.1</v>
      </c>
      <c r="AD35" s="43">
        <v>0.1</v>
      </c>
      <c r="AE35" s="208">
        <v>0.1</v>
      </c>
      <c r="AF35" s="30" t="s">
        <v>115</v>
      </c>
      <c r="AG35" s="116"/>
      <c r="AH35" s="42"/>
      <c r="AI35" s="42"/>
      <c r="AJ35" s="117"/>
      <c r="AK35"/>
      <c r="AL35" s="59" t="s">
        <v>117</v>
      </c>
    </row>
    <row r="36" spans="1:38" s="30" customFormat="1" ht="24.95" customHeight="1" thickBot="1" x14ac:dyDescent="0.3">
      <c r="A36">
        <v>3070</v>
      </c>
      <c r="B36" s="12" t="s">
        <v>34</v>
      </c>
      <c r="C36" s="13" t="s">
        <v>100</v>
      </c>
      <c r="D36" s="13" t="s">
        <v>14</v>
      </c>
      <c r="E36" s="13" t="s">
        <v>27</v>
      </c>
      <c r="F36" s="13" t="s">
        <v>101</v>
      </c>
      <c r="G36" s="13"/>
      <c r="H36" s="13" t="s">
        <v>31</v>
      </c>
      <c r="I36" s="63">
        <f t="shared" si="0"/>
        <v>215000</v>
      </c>
      <c r="J36" s="12"/>
      <c r="K36" s="15"/>
      <c r="L36" s="99">
        <v>215000</v>
      </c>
      <c r="M36" s="147" t="s">
        <v>103</v>
      </c>
      <c r="N36" s="72" t="s">
        <v>103</v>
      </c>
      <c r="O36" s="71" t="s">
        <v>95</v>
      </c>
      <c r="P36" s="88" t="s">
        <v>95</v>
      </c>
      <c r="Q36" s="103">
        <v>0</v>
      </c>
      <c r="R36" s="142"/>
      <c r="S36" s="73"/>
      <c r="T36" s="73"/>
      <c r="U36" s="89"/>
      <c r="V36" s="103">
        <v>0</v>
      </c>
      <c r="W36" s="142"/>
      <c r="X36" s="73"/>
      <c r="Y36" s="73"/>
      <c r="Z36" s="89"/>
      <c r="AA36" s="42"/>
      <c r="AB36" s="148">
        <v>0.1</v>
      </c>
      <c r="AC36" s="43">
        <v>0.1</v>
      </c>
      <c r="AD36" s="43">
        <v>0.1</v>
      </c>
      <c r="AE36" s="208">
        <v>0.1</v>
      </c>
      <c r="AF36" s="30" t="s">
        <v>115</v>
      </c>
      <c r="AG36" s="119"/>
      <c r="AH36" s="211"/>
      <c r="AI36" s="120"/>
      <c r="AJ36" s="213"/>
      <c r="AK36"/>
      <c r="AL36" s="59" t="s">
        <v>117</v>
      </c>
    </row>
    <row r="37" spans="1:38" s="30" customFormat="1" ht="24.95" customHeight="1" thickBot="1" x14ac:dyDescent="0.3">
      <c r="A37">
        <v>3165</v>
      </c>
      <c r="B37" s="12" t="s">
        <v>183</v>
      </c>
      <c r="C37" s="13" t="s">
        <v>100</v>
      </c>
      <c r="D37" s="13" t="s">
        <v>14</v>
      </c>
      <c r="E37" s="13" t="s">
        <v>27</v>
      </c>
      <c r="F37" s="13" t="s">
        <v>101</v>
      </c>
      <c r="G37" s="13"/>
      <c r="H37" s="13" t="s">
        <v>31</v>
      </c>
      <c r="I37" s="63">
        <f t="shared" si="0"/>
        <v>1300000</v>
      </c>
      <c r="J37" s="12"/>
      <c r="K37" s="15"/>
      <c r="L37" s="99">
        <v>1300000</v>
      </c>
      <c r="M37" s="147" t="s">
        <v>103</v>
      </c>
      <c r="N37" s="72" t="s">
        <v>103</v>
      </c>
      <c r="O37" s="71" t="s">
        <v>95</v>
      </c>
      <c r="P37" s="88" t="s">
        <v>95</v>
      </c>
      <c r="Q37" s="103">
        <v>0</v>
      </c>
      <c r="R37" s="142"/>
      <c r="S37" s="73"/>
      <c r="T37" s="73"/>
      <c r="U37" s="89"/>
      <c r="V37" s="103">
        <v>0</v>
      </c>
      <c r="W37" s="142"/>
      <c r="X37" s="73"/>
      <c r="Y37" s="73"/>
      <c r="Z37" s="89"/>
      <c r="AA37" s="42"/>
      <c r="AB37" s="148">
        <v>0.1</v>
      </c>
      <c r="AC37" s="43">
        <v>0.1</v>
      </c>
      <c r="AD37" s="43">
        <v>0.1</v>
      </c>
      <c r="AE37" s="208">
        <v>0.1</v>
      </c>
      <c r="AF37" s="30" t="s">
        <v>115</v>
      </c>
      <c r="AG37" s="116"/>
      <c r="AH37" s="42"/>
      <c r="AI37" s="42"/>
      <c r="AJ37" s="117"/>
      <c r="AK37"/>
      <c r="AL37" s="59" t="s">
        <v>117</v>
      </c>
    </row>
    <row r="38" spans="1:38" ht="24.95" customHeight="1" thickBot="1" x14ac:dyDescent="0.3">
      <c r="A38">
        <v>3189</v>
      </c>
      <c r="B38" s="12" t="s">
        <v>118</v>
      </c>
      <c r="C38" s="13" t="s">
        <v>100</v>
      </c>
      <c r="D38" s="13" t="s">
        <v>14</v>
      </c>
      <c r="E38" s="13" t="s">
        <v>27</v>
      </c>
      <c r="F38" s="13" t="s">
        <v>14</v>
      </c>
      <c r="G38" s="13"/>
      <c r="H38" s="13" t="s">
        <v>31</v>
      </c>
      <c r="I38" s="63">
        <f t="shared" si="0"/>
        <v>5449150</v>
      </c>
      <c r="J38" s="12"/>
      <c r="K38" s="15"/>
      <c r="L38" s="99">
        <v>300000</v>
      </c>
      <c r="M38" s="142"/>
      <c r="N38" s="73"/>
      <c r="O38" s="24" t="s">
        <v>102</v>
      </c>
      <c r="P38" s="140" t="s">
        <v>102</v>
      </c>
      <c r="Q38" s="103">
        <v>2582500</v>
      </c>
      <c r="R38" s="35" t="s">
        <v>103</v>
      </c>
      <c r="S38" s="19" t="s">
        <v>103</v>
      </c>
      <c r="T38" s="74" t="s">
        <v>95</v>
      </c>
      <c r="U38" s="149" t="s">
        <v>95</v>
      </c>
      <c r="V38" s="103">
        <v>2566650</v>
      </c>
      <c r="W38" s="141" t="s">
        <v>95</v>
      </c>
      <c r="X38" s="71" t="s">
        <v>95</v>
      </c>
      <c r="Y38" s="71" t="s">
        <v>95</v>
      </c>
      <c r="Z38" s="88" t="s">
        <v>95</v>
      </c>
      <c r="AA38" s="42"/>
      <c r="AB38" s="8"/>
      <c r="AC38" s="8"/>
      <c r="AD38" s="8"/>
      <c r="AE38" s="40"/>
      <c r="AG38" s="119"/>
      <c r="AH38" s="211"/>
      <c r="AI38" s="120"/>
      <c r="AJ38" s="213"/>
    </row>
    <row r="39" spans="1:38" ht="24.95" customHeight="1" thickBot="1" x14ac:dyDescent="0.3">
      <c r="A39">
        <v>3186</v>
      </c>
      <c r="B39" s="12" t="s">
        <v>119</v>
      </c>
      <c r="C39" s="13" t="s">
        <v>100</v>
      </c>
      <c r="D39" s="13" t="s">
        <v>14</v>
      </c>
      <c r="E39" s="13" t="s">
        <v>27</v>
      </c>
      <c r="F39" s="13" t="s">
        <v>14</v>
      </c>
      <c r="G39" s="13"/>
      <c r="H39" s="13" t="s">
        <v>31</v>
      </c>
      <c r="I39" s="63">
        <f t="shared" si="0"/>
        <v>1333000</v>
      </c>
      <c r="J39" s="12"/>
      <c r="K39" s="15"/>
      <c r="L39" s="99">
        <v>300000</v>
      </c>
      <c r="M39" s="150"/>
      <c r="N39" s="75"/>
      <c r="O39" s="75"/>
      <c r="P39" s="151" t="s">
        <v>102</v>
      </c>
      <c r="Q39" s="103">
        <v>1033000</v>
      </c>
      <c r="R39" s="35" t="s">
        <v>103</v>
      </c>
      <c r="S39" s="76" t="s">
        <v>95</v>
      </c>
      <c r="T39" s="71" t="s">
        <v>95</v>
      </c>
      <c r="U39" s="88" t="s">
        <v>95</v>
      </c>
      <c r="V39" s="103">
        <v>0</v>
      </c>
      <c r="W39" s="152"/>
      <c r="X39" s="153"/>
      <c r="Y39" s="153"/>
      <c r="Z39" s="154"/>
      <c r="AA39" s="42"/>
      <c r="AB39" s="8"/>
      <c r="AC39" s="8"/>
      <c r="AD39" s="8"/>
      <c r="AE39" s="40"/>
      <c r="AG39" s="116"/>
      <c r="AH39" s="42"/>
      <c r="AI39" s="42"/>
      <c r="AJ39" s="117"/>
    </row>
    <row r="40" spans="1:38" ht="24.95" customHeight="1" thickBot="1" x14ac:dyDescent="0.3">
      <c r="A40">
        <v>3188</v>
      </c>
      <c r="B40" s="12" t="s">
        <v>42</v>
      </c>
      <c r="C40" s="13" t="s">
        <v>120</v>
      </c>
      <c r="D40" s="13" t="s">
        <v>14</v>
      </c>
      <c r="E40" s="13" t="s">
        <v>27</v>
      </c>
      <c r="F40" s="13" t="s">
        <v>14</v>
      </c>
      <c r="G40" s="13"/>
      <c r="H40" s="13" t="s">
        <v>31</v>
      </c>
      <c r="I40" s="63">
        <f t="shared" si="0"/>
        <v>1053660</v>
      </c>
      <c r="J40" s="12"/>
      <c r="K40" s="15"/>
      <c r="L40" s="99">
        <v>0</v>
      </c>
      <c r="M40" s="142"/>
      <c r="N40" s="73"/>
      <c r="O40" s="73"/>
      <c r="P40" s="89"/>
      <c r="Q40" s="103">
        <v>1053660</v>
      </c>
      <c r="R40" s="26" t="s">
        <v>102</v>
      </c>
      <c r="S40" s="19" t="s">
        <v>103</v>
      </c>
      <c r="T40" s="71" t="s">
        <v>95</v>
      </c>
      <c r="U40" s="88" t="s">
        <v>95</v>
      </c>
      <c r="V40" s="103">
        <v>0</v>
      </c>
      <c r="W40" s="142"/>
      <c r="X40" s="73"/>
      <c r="Y40" s="73"/>
      <c r="Z40" s="89"/>
      <c r="AA40" s="42"/>
      <c r="AB40" s="8"/>
      <c r="AC40" s="8"/>
      <c r="AD40" s="8"/>
      <c r="AE40" s="40"/>
      <c r="AG40" s="65"/>
      <c r="AH40" s="8"/>
      <c r="AI40" s="8"/>
      <c r="AJ40" s="40"/>
    </row>
    <row r="41" spans="1:38" ht="24.95" customHeight="1" thickBot="1" x14ac:dyDescent="0.3">
      <c r="A41">
        <v>3143</v>
      </c>
      <c r="B41" s="12" t="s">
        <v>41</v>
      </c>
      <c r="C41" s="13" t="s">
        <v>106</v>
      </c>
      <c r="D41" s="13" t="s">
        <v>14</v>
      </c>
      <c r="E41" s="13" t="s">
        <v>27</v>
      </c>
      <c r="F41" s="13" t="s">
        <v>101</v>
      </c>
      <c r="G41" s="13"/>
      <c r="H41" s="13" t="s">
        <v>31</v>
      </c>
      <c r="I41" s="63">
        <f t="shared" si="0"/>
        <v>1223050</v>
      </c>
      <c r="J41" s="12"/>
      <c r="K41" s="15"/>
      <c r="L41" s="99">
        <v>14440</v>
      </c>
      <c r="M41" s="155"/>
      <c r="N41" s="77"/>
      <c r="O41" s="77"/>
      <c r="P41" s="156" t="s">
        <v>102</v>
      </c>
      <c r="Q41" s="103">
        <v>1208610</v>
      </c>
      <c r="R41" s="157" t="s">
        <v>102</v>
      </c>
      <c r="S41" s="19" t="s">
        <v>103</v>
      </c>
      <c r="T41" s="71" t="s">
        <v>95</v>
      </c>
      <c r="U41" s="88" t="s">
        <v>95</v>
      </c>
      <c r="V41" s="103">
        <v>0</v>
      </c>
      <c r="W41" s="142"/>
      <c r="X41" s="73"/>
      <c r="Y41" s="73"/>
      <c r="Z41" s="89"/>
      <c r="AA41" s="42"/>
      <c r="AB41" s="8"/>
      <c r="AC41" s="8"/>
      <c r="AD41" s="8"/>
      <c r="AE41" s="40"/>
      <c r="AG41" s="116"/>
      <c r="AH41" s="42"/>
      <c r="AI41" s="42"/>
      <c r="AJ41" s="117"/>
      <c r="AL41" t="s">
        <v>121</v>
      </c>
    </row>
    <row r="42" spans="1:38" s="30" customFormat="1" ht="24.95" customHeight="1" thickBot="1" x14ac:dyDescent="0.3">
      <c r="A42" s="30">
        <v>3171</v>
      </c>
      <c r="B42" s="12" t="s">
        <v>184</v>
      </c>
      <c r="C42" s="13" t="s">
        <v>122</v>
      </c>
      <c r="D42" s="13" t="s">
        <v>185</v>
      </c>
      <c r="E42" s="13" t="s">
        <v>27</v>
      </c>
      <c r="F42" s="13" t="s">
        <v>101</v>
      </c>
      <c r="G42" s="13"/>
      <c r="H42" s="13" t="s">
        <v>31</v>
      </c>
      <c r="I42" s="63">
        <f t="shared" si="0"/>
        <v>619500</v>
      </c>
      <c r="J42" s="12"/>
      <c r="K42" s="15"/>
      <c r="L42" s="99">
        <v>300000</v>
      </c>
      <c r="M42" s="26" t="s">
        <v>102</v>
      </c>
      <c r="N42" s="78" t="s">
        <v>103</v>
      </c>
      <c r="O42" s="79" t="s">
        <v>95</v>
      </c>
      <c r="P42" s="91" t="s">
        <v>95</v>
      </c>
      <c r="Q42" s="103">
        <v>0</v>
      </c>
      <c r="R42" s="150"/>
      <c r="S42" s="75"/>
      <c r="T42" s="75"/>
      <c r="U42" s="158"/>
      <c r="V42" s="103">
        <v>319500</v>
      </c>
      <c r="W42" s="159" t="s">
        <v>95</v>
      </c>
      <c r="X42" s="80" t="s">
        <v>95</v>
      </c>
      <c r="Y42" s="80" t="s">
        <v>95</v>
      </c>
      <c r="Z42" s="90" t="s">
        <v>95</v>
      </c>
      <c r="AA42" s="212" t="s">
        <v>123</v>
      </c>
      <c r="AB42" s="210">
        <v>0.2</v>
      </c>
      <c r="AC42" s="41">
        <v>0.2</v>
      </c>
      <c r="AD42" s="43">
        <v>0.2</v>
      </c>
      <c r="AE42" s="208">
        <v>0.2</v>
      </c>
      <c r="AF42" s="30" t="s">
        <v>141</v>
      </c>
      <c r="AG42" s="119"/>
      <c r="AH42" s="211"/>
      <c r="AI42" s="120"/>
      <c r="AJ42" s="213"/>
      <c r="AK42"/>
      <c r="AL42" s="59" t="s">
        <v>124</v>
      </c>
    </row>
    <row r="43" spans="1:38" s="42" customFormat="1" ht="24.95" customHeight="1" thickBot="1" x14ac:dyDescent="0.3">
      <c r="A43" s="30">
        <v>3169</v>
      </c>
      <c r="B43" s="12" t="s">
        <v>186</v>
      </c>
      <c r="C43" s="13" t="s">
        <v>100</v>
      </c>
      <c r="D43" s="14" t="s">
        <v>14</v>
      </c>
      <c r="E43" s="36" t="s">
        <v>27</v>
      </c>
      <c r="F43" s="14" t="s">
        <v>101</v>
      </c>
      <c r="G43" s="14"/>
      <c r="H43" s="13" t="s">
        <v>31</v>
      </c>
      <c r="I43" s="63">
        <f t="shared" si="0"/>
        <v>23591900</v>
      </c>
      <c r="J43" s="31"/>
      <c r="K43" s="32"/>
      <c r="L43" s="99">
        <v>19150000</v>
      </c>
      <c r="M43" s="160" t="s">
        <v>103</v>
      </c>
      <c r="N43" s="94" t="s">
        <v>103</v>
      </c>
      <c r="O43" s="81" t="s">
        <v>95</v>
      </c>
      <c r="P43" s="161" t="s">
        <v>95</v>
      </c>
      <c r="Q43" s="103">
        <v>4441900</v>
      </c>
      <c r="R43" s="162"/>
      <c r="S43" s="82"/>
      <c r="T43" s="82"/>
      <c r="U43" s="163"/>
      <c r="V43" s="103">
        <v>0</v>
      </c>
      <c r="W43" s="155"/>
      <c r="X43" s="77"/>
      <c r="Y43" s="77"/>
      <c r="Z43" s="164"/>
      <c r="AA43" s="210"/>
      <c r="AB43" s="41"/>
      <c r="AC43" s="41"/>
      <c r="AD43" s="214"/>
      <c r="AE43" s="27"/>
      <c r="AF43" s="30"/>
      <c r="AG43" s="116"/>
      <c r="AJ43" s="117"/>
      <c r="AK43"/>
      <c r="AL43" s="33" t="s">
        <v>126</v>
      </c>
    </row>
    <row r="44" spans="1:38" ht="24.95" customHeight="1" thickBot="1" x14ac:dyDescent="0.3">
      <c r="A44" s="30">
        <v>3190</v>
      </c>
      <c r="B44" s="12" t="s">
        <v>187</v>
      </c>
      <c r="C44" s="13" t="s">
        <v>100</v>
      </c>
      <c r="D44" s="13" t="s">
        <v>14</v>
      </c>
      <c r="E44" s="13" t="s">
        <v>27</v>
      </c>
      <c r="F44" s="13" t="s">
        <v>127</v>
      </c>
      <c r="G44" s="13"/>
      <c r="H44" s="13" t="s">
        <v>31</v>
      </c>
      <c r="I44" s="63">
        <f t="shared" si="0"/>
        <v>6188380</v>
      </c>
      <c r="J44" s="12"/>
      <c r="K44" s="15"/>
      <c r="L44" s="99">
        <v>5300000</v>
      </c>
      <c r="M44" s="165" t="s">
        <v>128</v>
      </c>
      <c r="N44" s="83" t="s">
        <v>128</v>
      </c>
      <c r="O44" s="83" t="s">
        <v>128</v>
      </c>
      <c r="P44" s="93" t="s">
        <v>128</v>
      </c>
      <c r="Q44" s="103">
        <v>888380</v>
      </c>
      <c r="R44" s="165" t="s">
        <v>128</v>
      </c>
      <c r="S44" s="83" t="s">
        <v>128</v>
      </c>
      <c r="T44" s="83" t="s">
        <v>128</v>
      </c>
      <c r="U44" s="93" t="s">
        <v>128</v>
      </c>
      <c r="V44" s="103">
        <v>0</v>
      </c>
      <c r="W44" s="142"/>
      <c r="X44" s="73"/>
      <c r="Y44" s="73"/>
      <c r="Z44" s="89"/>
      <c r="AA44" s="42"/>
      <c r="AB44" s="44">
        <v>0.05</v>
      </c>
      <c r="AC44" s="44">
        <v>0.05</v>
      </c>
      <c r="AD44" s="44">
        <v>0.05</v>
      </c>
      <c r="AE44" s="46">
        <v>0.05</v>
      </c>
      <c r="AF44" s="30" t="s">
        <v>115</v>
      </c>
      <c r="AG44" s="166"/>
      <c r="AH44" s="120"/>
      <c r="AI44" s="120"/>
      <c r="AJ44" s="213"/>
    </row>
    <row r="45" spans="1:38" ht="24.95" customHeight="1" thickBot="1" x14ac:dyDescent="0.3">
      <c r="A45">
        <v>4364</v>
      </c>
      <c r="B45" s="12" t="s">
        <v>129</v>
      </c>
      <c r="C45" s="13" t="s">
        <v>100</v>
      </c>
      <c r="D45" s="13" t="s">
        <v>14</v>
      </c>
      <c r="E45" s="13" t="s">
        <v>14</v>
      </c>
      <c r="F45" s="13" t="s">
        <v>14</v>
      </c>
      <c r="G45" s="13"/>
      <c r="H45" s="13" t="s">
        <v>31</v>
      </c>
      <c r="I45" s="63">
        <f t="shared" si="0"/>
        <v>210000</v>
      </c>
      <c r="J45" s="12"/>
      <c r="K45" s="15"/>
      <c r="L45" s="99">
        <v>210000</v>
      </c>
      <c r="M45" s="141" t="s">
        <v>95</v>
      </c>
      <c r="N45" s="71" t="s">
        <v>95</v>
      </c>
      <c r="O45" s="71" t="s">
        <v>95</v>
      </c>
      <c r="P45" s="88" t="s">
        <v>95</v>
      </c>
      <c r="Q45" s="103">
        <v>0</v>
      </c>
      <c r="R45" s="119"/>
      <c r="S45" s="120"/>
      <c r="T45" s="120"/>
      <c r="U45" s="127"/>
      <c r="V45" s="103">
        <v>0</v>
      </c>
      <c r="W45" s="119"/>
      <c r="X45" s="120"/>
      <c r="Y45" s="120"/>
      <c r="Z45" s="127"/>
      <c r="AA45" s="42"/>
      <c r="AB45" s="167"/>
      <c r="AC45" s="135"/>
      <c r="AD45" s="135"/>
      <c r="AE45" s="168"/>
      <c r="AF45" s="30"/>
      <c r="AG45" s="116"/>
      <c r="AH45" s="42"/>
      <c r="AI45" s="42"/>
      <c r="AJ45" s="117"/>
    </row>
    <row r="46" spans="1:38" ht="24.95" customHeight="1" thickBot="1" x14ac:dyDescent="0.3">
      <c r="A46">
        <v>3133</v>
      </c>
      <c r="B46" s="12" t="s">
        <v>156</v>
      </c>
      <c r="C46" s="13" t="s">
        <v>100</v>
      </c>
      <c r="D46" s="13" t="s">
        <v>14</v>
      </c>
      <c r="E46" s="13" t="s">
        <v>188</v>
      </c>
      <c r="F46" s="13" t="s">
        <v>127</v>
      </c>
      <c r="G46" s="13"/>
      <c r="H46" s="13" t="s">
        <v>31</v>
      </c>
      <c r="I46" s="63">
        <f t="shared" si="0"/>
        <v>3110418</v>
      </c>
      <c r="J46" s="12"/>
      <c r="K46" s="15"/>
      <c r="L46" s="99">
        <v>3110418</v>
      </c>
      <c r="M46" s="141" t="s">
        <v>95</v>
      </c>
      <c r="N46" s="71" t="s">
        <v>95</v>
      </c>
      <c r="O46" s="73" t="s">
        <v>95</v>
      </c>
      <c r="P46" s="89"/>
      <c r="Q46" s="103">
        <v>0</v>
      </c>
      <c r="R46" s="142"/>
      <c r="S46" s="73"/>
      <c r="T46" s="73"/>
      <c r="U46" s="89"/>
      <c r="V46" s="103">
        <v>0</v>
      </c>
      <c r="W46" s="119"/>
      <c r="X46" s="120"/>
      <c r="Y46" s="120"/>
      <c r="Z46" s="127"/>
      <c r="AA46" s="42"/>
      <c r="AB46" s="43">
        <v>0.3</v>
      </c>
      <c r="AC46" s="43">
        <v>0.3</v>
      </c>
      <c r="AD46" s="43">
        <v>0.05</v>
      </c>
      <c r="AE46" s="136"/>
      <c r="AF46" s="30" t="s">
        <v>111</v>
      </c>
      <c r="AG46" s="116"/>
      <c r="AH46" s="42"/>
      <c r="AI46" s="42"/>
      <c r="AJ46" s="117"/>
      <c r="AL46" s="58" t="s">
        <v>130</v>
      </c>
    </row>
    <row r="47" spans="1:38" ht="24.95" customHeight="1" thickBot="1" x14ac:dyDescent="0.3">
      <c r="A47">
        <v>4292</v>
      </c>
      <c r="B47" s="12" t="s">
        <v>47</v>
      </c>
      <c r="C47" s="13" t="s">
        <v>100</v>
      </c>
      <c r="D47" s="13"/>
      <c r="E47" s="13" t="s">
        <v>188</v>
      </c>
      <c r="F47" s="23" t="s">
        <v>14</v>
      </c>
      <c r="G47" s="13"/>
      <c r="H47" s="13" t="s">
        <v>31</v>
      </c>
      <c r="I47" s="63">
        <f t="shared" si="0"/>
        <v>2773500</v>
      </c>
      <c r="J47" s="12"/>
      <c r="K47" s="15"/>
      <c r="L47" s="99">
        <v>1200000</v>
      </c>
      <c r="M47" s="142"/>
      <c r="N47" s="73"/>
      <c r="O47" s="73"/>
      <c r="P47" s="89"/>
      <c r="Q47" s="103">
        <v>774750</v>
      </c>
      <c r="R47" s="142"/>
      <c r="S47" s="73"/>
      <c r="T47" s="73"/>
      <c r="U47" s="89"/>
      <c r="V47" s="103">
        <v>798750</v>
      </c>
      <c r="W47" s="119"/>
      <c r="X47" s="120"/>
      <c r="Y47" s="120"/>
      <c r="Z47" s="127"/>
      <c r="AA47" s="42"/>
      <c r="AB47" s="43"/>
      <c r="AC47" s="43"/>
      <c r="AD47" s="43"/>
      <c r="AE47" s="136"/>
      <c r="AF47" s="30"/>
      <c r="AG47" s="116"/>
      <c r="AH47" s="42"/>
      <c r="AI47" s="42"/>
      <c r="AJ47" s="117"/>
      <c r="AL47" s="58"/>
    </row>
    <row r="48" spans="1:38" ht="24.95" customHeight="1" thickBot="1" x14ac:dyDescent="0.3">
      <c r="A48">
        <v>4293</v>
      </c>
      <c r="B48" s="12" t="s">
        <v>48</v>
      </c>
      <c r="C48" s="13" t="s">
        <v>106</v>
      </c>
      <c r="D48" s="13"/>
      <c r="E48" s="13" t="s">
        <v>188</v>
      </c>
      <c r="F48" s="23" t="s">
        <v>14</v>
      </c>
      <c r="G48" s="13"/>
      <c r="H48" s="13" t="s">
        <v>31</v>
      </c>
      <c r="I48" s="63">
        <f t="shared" si="0"/>
        <v>1573500</v>
      </c>
      <c r="J48" s="12"/>
      <c r="K48" s="15"/>
      <c r="L48" s="99">
        <v>0</v>
      </c>
      <c r="M48" s="142"/>
      <c r="N48" s="73"/>
      <c r="O48" s="73"/>
      <c r="P48" s="89"/>
      <c r="Q48" s="103">
        <v>774750</v>
      </c>
      <c r="R48" s="142"/>
      <c r="S48" s="73"/>
      <c r="T48" s="73"/>
      <c r="U48" s="89"/>
      <c r="V48" s="103">
        <v>798750</v>
      </c>
      <c r="W48" s="119"/>
      <c r="X48" s="120"/>
      <c r="Y48" s="120"/>
      <c r="Z48" s="127"/>
      <c r="AA48" s="42"/>
      <c r="AB48" s="43"/>
      <c r="AC48" s="43"/>
      <c r="AD48" s="43"/>
      <c r="AE48" s="136"/>
      <c r="AF48" s="30"/>
      <c r="AG48" s="116"/>
      <c r="AH48" s="42"/>
      <c r="AI48" s="42"/>
      <c r="AJ48" s="117"/>
      <c r="AL48" s="58"/>
    </row>
    <row r="49" spans="1:38" ht="24.95" customHeight="1" thickBot="1" x14ac:dyDescent="0.3">
      <c r="A49">
        <v>4323</v>
      </c>
      <c r="B49" s="12" t="s">
        <v>52</v>
      </c>
      <c r="C49" s="13" t="s">
        <v>94</v>
      </c>
      <c r="D49" s="13"/>
      <c r="E49" s="13" t="s">
        <v>14</v>
      </c>
      <c r="F49" s="13" t="s">
        <v>14</v>
      </c>
      <c r="G49" s="98" t="s">
        <v>180</v>
      </c>
      <c r="H49" s="13" t="s">
        <v>31</v>
      </c>
      <c r="I49" s="63">
        <f t="shared" si="0"/>
        <v>10650</v>
      </c>
      <c r="J49" s="12"/>
      <c r="K49" s="15"/>
      <c r="L49" s="99">
        <v>0</v>
      </c>
      <c r="M49" s="142"/>
      <c r="N49" s="73"/>
      <c r="O49" s="73"/>
      <c r="P49" s="89"/>
      <c r="Q49" s="103">
        <v>0</v>
      </c>
      <c r="R49" s="142"/>
      <c r="S49" s="73"/>
      <c r="T49" s="73"/>
      <c r="U49" s="89"/>
      <c r="V49" s="103">
        <v>10650</v>
      </c>
      <c r="W49" s="119"/>
      <c r="X49" s="120"/>
      <c r="Y49" s="120"/>
      <c r="Z49" s="127"/>
      <c r="AA49" s="42"/>
      <c r="AB49" s="43"/>
      <c r="AC49" s="43"/>
      <c r="AD49" s="43"/>
      <c r="AE49" s="136"/>
      <c r="AF49" s="30"/>
      <c r="AG49" s="116"/>
      <c r="AH49" s="42"/>
      <c r="AI49" s="42"/>
      <c r="AJ49" s="117"/>
      <c r="AL49" s="58"/>
    </row>
    <row r="50" spans="1:38" ht="24.95" customHeight="1" thickBot="1" x14ac:dyDescent="0.3">
      <c r="A50">
        <v>3199</v>
      </c>
      <c r="B50" s="12" t="s">
        <v>40</v>
      </c>
      <c r="C50" s="13" t="s">
        <v>100</v>
      </c>
      <c r="D50" s="13" t="s">
        <v>14</v>
      </c>
      <c r="E50" s="13" t="s">
        <v>27</v>
      </c>
      <c r="F50" s="13" t="s">
        <v>127</v>
      </c>
      <c r="G50" s="13"/>
      <c r="H50" s="13" t="s">
        <v>31</v>
      </c>
      <c r="I50" s="63">
        <f t="shared" si="0"/>
        <v>7149000</v>
      </c>
      <c r="J50" s="12"/>
      <c r="K50" s="15"/>
      <c r="L50" s="99">
        <v>4050000</v>
      </c>
      <c r="M50" s="165" t="s">
        <v>128</v>
      </c>
      <c r="N50" s="83" t="s">
        <v>128</v>
      </c>
      <c r="O50" s="83" t="s">
        <v>128</v>
      </c>
      <c r="P50" s="93" t="s">
        <v>128</v>
      </c>
      <c r="Q50" s="103">
        <v>3099000</v>
      </c>
      <c r="R50" s="165" t="s">
        <v>128</v>
      </c>
      <c r="S50" s="83" t="s">
        <v>128</v>
      </c>
      <c r="T50" s="83" t="s">
        <v>128</v>
      </c>
      <c r="U50" s="93" t="s">
        <v>128</v>
      </c>
      <c r="V50" s="103">
        <v>0</v>
      </c>
      <c r="W50" s="119"/>
      <c r="X50" s="120"/>
      <c r="Y50" s="120"/>
      <c r="Z50" s="127"/>
      <c r="AA50" s="42"/>
      <c r="AB50" s="44"/>
      <c r="AC50" s="44"/>
      <c r="AD50" s="44"/>
      <c r="AE50" s="46"/>
      <c r="AF50" s="30"/>
      <c r="AG50" s="116"/>
      <c r="AH50" s="42"/>
      <c r="AI50" s="42"/>
      <c r="AJ50" s="117"/>
      <c r="AL50" s="58" t="s">
        <v>130</v>
      </c>
    </row>
    <row r="51" spans="1:38" ht="24.95" customHeight="1" thickBot="1" x14ac:dyDescent="0.3">
      <c r="A51">
        <v>3151</v>
      </c>
      <c r="B51" s="12" t="s">
        <v>131</v>
      </c>
      <c r="C51" s="13" t="s">
        <v>100</v>
      </c>
      <c r="D51" s="13" t="s">
        <v>14</v>
      </c>
      <c r="E51" s="13" t="s">
        <v>27</v>
      </c>
      <c r="F51" s="13" t="s">
        <v>132</v>
      </c>
      <c r="G51" s="13"/>
      <c r="H51" s="13" t="s">
        <v>31</v>
      </c>
      <c r="I51" s="63">
        <f t="shared" si="0"/>
        <v>1300000</v>
      </c>
      <c r="J51" s="12"/>
      <c r="K51" s="15"/>
      <c r="L51" s="99">
        <v>1300000</v>
      </c>
      <c r="M51" s="169" t="s">
        <v>133</v>
      </c>
      <c r="N51" s="170" t="s">
        <v>133</v>
      </c>
      <c r="O51" s="170" t="s">
        <v>133</v>
      </c>
      <c r="P51" s="171" t="s">
        <v>133</v>
      </c>
      <c r="Q51" s="103">
        <v>0</v>
      </c>
      <c r="R51" s="142"/>
      <c r="S51" s="73"/>
      <c r="T51" s="73"/>
      <c r="U51" s="89"/>
      <c r="V51" s="103">
        <v>0</v>
      </c>
      <c r="W51" s="142"/>
      <c r="X51" s="73"/>
      <c r="Y51" s="73"/>
      <c r="Z51" s="89"/>
      <c r="AA51" s="42"/>
      <c r="AB51" s="172"/>
      <c r="AC51" s="173"/>
      <c r="AD51" s="173"/>
      <c r="AE51" s="174"/>
      <c r="AG51" s="134"/>
      <c r="AH51" s="135"/>
      <c r="AI51" s="135"/>
      <c r="AJ51" s="136"/>
      <c r="AL51" s="58" t="s">
        <v>134</v>
      </c>
    </row>
    <row r="52" spans="1:38" ht="24.95" customHeight="1" thickBot="1" x14ac:dyDescent="0.3">
      <c r="A52" s="30">
        <v>3193</v>
      </c>
      <c r="B52" s="12" t="s">
        <v>37</v>
      </c>
      <c r="C52" s="13" t="s">
        <v>100</v>
      </c>
      <c r="D52" s="13" t="s">
        <v>14</v>
      </c>
      <c r="E52" s="13" t="s">
        <v>27</v>
      </c>
      <c r="F52" s="13" t="s">
        <v>101</v>
      </c>
      <c r="G52" s="13"/>
      <c r="H52" s="13" t="s">
        <v>31</v>
      </c>
      <c r="I52" s="63">
        <f t="shared" si="0"/>
        <v>2789100</v>
      </c>
      <c r="J52" s="12"/>
      <c r="K52" s="15"/>
      <c r="L52" s="99">
        <v>0</v>
      </c>
      <c r="M52" s="142"/>
      <c r="N52" s="73"/>
      <c r="O52" s="73"/>
      <c r="P52" s="89"/>
      <c r="Q52" s="103">
        <v>2789100</v>
      </c>
      <c r="R52" s="26" t="s">
        <v>102</v>
      </c>
      <c r="S52" s="84" t="s">
        <v>103</v>
      </c>
      <c r="T52" s="84" t="s">
        <v>103</v>
      </c>
      <c r="U52" s="88" t="s">
        <v>95</v>
      </c>
      <c r="V52" s="103">
        <v>0</v>
      </c>
      <c r="W52" s="142"/>
      <c r="X52" s="73"/>
      <c r="Y52" s="73"/>
      <c r="Z52" s="89"/>
      <c r="AA52" s="42"/>
      <c r="AB52" s="8"/>
      <c r="AC52" s="8"/>
      <c r="AD52" s="8"/>
      <c r="AE52" s="40"/>
      <c r="AG52" s="116"/>
      <c r="AH52" s="42"/>
      <c r="AI52" s="42"/>
      <c r="AJ52" s="117"/>
      <c r="AL52" t="s">
        <v>135</v>
      </c>
    </row>
    <row r="53" spans="1:38" ht="24.95" customHeight="1" thickBot="1" x14ac:dyDescent="0.3">
      <c r="A53" s="30">
        <v>3194</v>
      </c>
      <c r="B53" s="12" t="s">
        <v>39</v>
      </c>
      <c r="C53" s="13" t="s">
        <v>100</v>
      </c>
      <c r="D53" s="13" t="s">
        <v>14</v>
      </c>
      <c r="E53" s="13" t="s">
        <v>27</v>
      </c>
      <c r="F53" s="13" t="s">
        <v>101</v>
      </c>
      <c r="G53" s="13"/>
      <c r="H53" s="13" t="s">
        <v>31</v>
      </c>
      <c r="I53" s="63">
        <f t="shared" si="0"/>
        <v>4260000</v>
      </c>
      <c r="J53" s="12"/>
      <c r="K53" s="15"/>
      <c r="L53" s="99">
        <v>0</v>
      </c>
      <c r="M53" s="119"/>
      <c r="N53" s="120"/>
      <c r="O53" s="120"/>
      <c r="P53" s="127"/>
      <c r="Q53" s="103">
        <v>0</v>
      </c>
      <c r="R53" s="142"/>
      <c r="S53" s="175"/>
      <c r="T53" s="175"/>
      <c r="U53" s="127"/>
      <c r="V53" s="103">
        <v>4260000</v>
      </c>
      <c r="W53" s="28" t="s">
        <v>102</v>
      </c>
      <c r="X53" s="21" t="s">
        <v>103</v>
      </c>
      <c r="Y53" s="43" t="s">
        <v>95</v>
      </c>
      <c r="Z53" s="45" t="s">
        <v>95</v>
      </c>
      <c r="AA53" s="42"/>
      <c r="AB53" s="8"/>
      <c r="AC53" s="8"/>
      <c r="AD53" s="8"/>
      <c r="AE53" s="40"/>
      <c r="AG53" s="116"/>
      <c r="AH53" s="42"/>
      <c r="AI53" s="42"/>
      <c r="AJ53" s="117"/>
    </row>
    <row r="54" spans="1:38" ht="24.95" customHeight="1" thickBot="1" x14ac:dyDescent="0.3">
      <c r="A54" s="30">
        <v>3167</v>
      </c>
      <c r="B54" s="12" t="s">
        <v>35</v>
      </c>
      <c r="C54" s="13" t="s">
        <v>100</v>
      </c>
      <c r="D54" s="13" t="s">
        <v>14</v>
      </c>
      <c r="E54" s="13" t="s">
        <v>27</v>
      </c>
      <c r="F54" s="13" t="s">
        <v>127</v>
      </c>
      <c r="G54" s="13"/>
      <c r="H54" s="13" t="s">
        <v>31</v>
      </c>
      <c r="I54" s="63">
        <f t="shared" si="0"/>
        <v>2000000</v>
      </c>
      <c r="J54" s="12"/>
      <c r="K54" s="15"/>
      <c r="L54" s="99">
        <v>2000000</v>
      </c>
      <c r="M54" s="165" t="s">
        <v>128</v>
      </c>
      <c r="N54" s="83" t="s">
        <v>128</v>
      </c>
      <c r="O54" s="83" t="s">
        <v>128</v>
      </c>
      <c r="P54" s="93" t="s">
        <v>128</v>
      </c>
      <c r="Q54" s="103">
        <v>0</v>
      </c>
      <c r="R54" s="142"/>
      <c r="S54" s="175"/>
      <c r="T54" s="175"/>
      <c r="U54" s="127"/>
      <c r="V54" s="103">
        <v>0</v>
      </c>
      <c r="W54" s="119"/>
      <c r="X54" s="120"/>
      <c r="Y54" s="120"/>
      <c r="Z54" s="127"/>
      <c r="AA54" s="42"/>
      <c r="AB54" s="44"/>
      <c r="AC54" s="44"/>
      <c r="AD54" s="44"/>
      <c r="AE54" s="46"/>
      <c r="AF54" s="30" t="s">
        <v>115</v>
      </c>
      <c r="AG54" s="119"/>
      <c r="AH54" s="211"/>
      <c r="AI54" s="120"/>
      <c r="AJ54" s="213"/>
      <c r="AL54" s="58" t="s">
        <v>136</v>
      </c>
    </row>
    <row r="55" spans="1:38" ht="24.95" customHeight="1" thickBot="1" x14ac:dyDescent="0.3">
      <c r="A55">
        <v>3192</v>
      </c>
      <c r="B55" s="12" t="s">
        <v>189</v>
      </c>
      <c r="C55" s="13" t="s">
        <v>100</v>
      </c>
      <c r="D55" s="13" t="s">
        <v>14</v>
      </c>
      <c r="E55" s="13" t="s">
        <v>27</v>
      </c>
      <c r="F55" s="13" t="s">
        <v>101</v>
      </c>
      <c r="G55" s="13"/>
      <c r="H55" s="13" t="s">
        <v>31</v>
      </c>
      <c r="I55" s="63">
        <f t="shared" si="0"/>
        <v>4149000</v>
      </c>
      <c r="J55" s="12"/>
      <c r="K55" s="15"/>
      <c r="L55" s="99">
        <v>1050000</v>
      </c>
      <c r="M55" s="142"/>
      <c r="N55" s="73"/>
      <c r="O55" s="73"/>
      <c r="P55" s="92" t="s">
        <v>103</v>
      </c>
      <c r="Q55" s="103">
        <v>3099000</v>
      </c>
      <c r="R55" s="141" t="s">
        <v>95</v>
      </c>
      <c r="S55" s="71" t="s">
        <v>95</v>
      </c>
      <c r="T55" s="71" t="s">
        <v>95</v>
      </c>
      <c r="U55" s="88" t="s">
        <v>95</v>
      </c>
      <c r="V55" s="103">
        <v>0</v>
      </c>
      <c r="W55" s="142"/>
      <c r="X55" s="73"/>
      <c r="Y55" s="73"/>
      <c r="Z55" s="89"/>
      <c r="AA55" s="42"/>
      <c r="AB55" s="8"/>
      <c r="AC55" s="8"/>
      <c r="AD55" s="8"/>
      <c r="AE55" s="216">
        <v>0.1</v>
      </c>
      <c r="AF55" t="s">
        <v>115</v>
      </c>
      <c r="AG55" s="116"/>
      <c r="AH55" s="42"/>
      <c r="AI55" s="42"/>
      <c r="AJ55" s="117"/>
    </row>
    <row r="56" spans="1:38" ht="24.95" customHeight="1" thickBot="1" x14ac:dyDescent="0.3">
      <c r="A56">
        <v>3197</v>
      </c>
      <c r="B56" s="12" t="s">
        <v>137</v>
      </c>
      <c r="C56" s="13" t="s">
        <v>106</v>
      </c>
      <c r="D56" s="13" t="s">
        <v>14</v>
      </c>
      <c r="E56" s="13" t="s">
        <v>27</v>
      </c>
      <c r="F56" s="13" t="s">
        <v>101</v>
      </c>
      <c r="G56" s="13"/>
      <c r="H56" s="13" t="s">
        <v>31</v>
      </c>
      <c r="I56" s="63">
        <f t="shared" si="0"/>
        <v>3198100</v>
      </c>
      <c r="J56" s="12"/>
      <c r="K56" s="15"/>
      <c r="L56" s="99">
        <v>1000000</v>
      </c>
      <c r="M56" s="26" t="s">
        <v>102</v>
      </c>
      <c r="N56" s="24" t="s">
        <v>102</v>
      </c>
      <c r="O56" s="19" t="s">
        <v>103</v>
      </c>
      <c r="P56" s="88" t="s">
        <v>95</v>
      </c>
      <c r="Q56" s="103">
        <v>1239600</v>
      </c>
      <c r="R56" s="141" t="s">
        <v>95</v>
      </c>
      <c r="S56" s="71" t="s">
        <v>95</v>
      </c>
      <c r="T56" s="71" t="s">
        <v>95</v>
      </c>
      <c r="U56" s="88" t="s">
        <v>95</v>
      </c>
      <c r="V56" s="103">
        <v>958500</v>
      </c>
      <c r="W56" s="141" t="s">
        <v>95</v>
      </c>
      <c r="X56" s="71" t="s">
        <v>95</v>
      </c>
      <c r="Y56" s="71" t="s">
        <v>95</v>
      </c>
      <c r="Z56" s="88" t="s">
        <v>95</v>
      </c>
      <c r="AA56" s="42"/>
      <c r="AB56" s="209">
        <v>0.1</v>
      </c>
      <c r="AC56" s="212">
        <v>0.1</v>
      </c>
      <c r="AD56" s="215">
        <v>0.1</v>
      </c>
      <c r="AE56" s="47">
        <v>0.1</v>
      </c>
      <c r="AF56" t="s">
        <v>152</v>
      </c>
      <c r="AG56" s="116"/>
      <c r="AH56" s="42"/>
      <c r="AI56" s="42"/>
      <c r="AJ56" s="117"/>
      <c r="AL56" s="58" t="s">
        <v>138</v>
      </c>
    </row>
    <row r="57" spans="1:38" ht="24.95" customHeight="1" thickBot="1" x14ac:dyDescent="0.3">
      <c r="A57">
        <v>3001</v>
      </c>
      <c r="B57" s="12" t="s">
        <v>190</v>
      </c>
      <c r="C57" s="13" t="s">
        <v>94</v>
      </c>
      <c r="D57" s="13"/>
      <c r="E57" s="13" t="s">
        <v>14</v>
      </c>
      <c r="F57" s="13" t="s">
        <v>14</v>
      </c>
      <c r="G57" s="98" t="s">
        <v>179</v>
      </c>
      <c r="H57" s="13" t="s">
        <v>173</v>
      </c>
      <c r="I57" s="63">
        <f t="shared" si="0"/>
        <v>185880</v>
      </c>
      <c r="J57" s="12"/>
      <c r="K57" s="15"/>
      <c r="L57" s="99">
        <v>60000</v>
      </c>
      <c r="M57" s="142"/>
      <c r="N57" s="73"/>
      <c r="O57" s="73"/>
      <c r="P57" s="89"/>
      <c r="Q57" s="103">
        <v>61980</v>
      </c>
      <c r="R57" s="142"/>
      <c r="S57" s="73"/>
      <c r="T57" s="73"/>
      <c r="U57" s="89"/>
      <c r="V57" s="103">
        <v>63900</v>
      </c>
      <c r="W57" s="119"/>
      <c r="X57" s="120"/>
      <c r="Y57" s="120"/>
      <c r="Z57" s="127"/>
      <c r="AA57" s="42"/>
      <c r="AB57" s="120"/>
      <c r="AC57" s="120"/>
      <c r="AD57" s="120"/>
      <c r="AE57" s="136"/>
      <c r="AF57" s="30"/>
      <c r="AG57" s="116"/>
      <c r="AH57" s="42"/>
      <c r="AI57" s="42"/>
      <c r="AJ57" s="117"/>
      <c r="AL57" s="58"/>
    </row>
    <row r="58" spans="1:38" ht="24.95" customHeight="1" thickBot="1" x14ac:dyDescent="0.3">
      <c r="A58">
        <v>3002</v>
      </c>
      <c r="B58" s="12" t="s">
        <v>191</v>
      </c>
      <c r="C58" s="13" t="s">
        <v>94</v>
      </c>
      <c r="D58" s="13"/>
      <c r="E58" s="13" t="s">
        <v>14</v>
      </c>
      <c r="F58" s="13" t="s">
        <v>14</v>
      </c>
      <c r="G58" s="98" t="s">
        <v>181</v>
      </c>
      <c r="H58" s="13" t="s">
        <v>173</v>
      </c>
      <c r="I58" s="63">
        <f t="shared" si="0"/>
        <v>15490</v>
      </c>
      <c r="J58" s="12"/>
      <c r="K58" s="15"/>
      <c r="L58" s="99">
        <v>5000</v>
      </c>
      <c r="M58" s="142"/>
      <c r="N58" s="73"/>
      <c r="O58" s="73"/>
      <c r="P58" s="89"/>
      <c r="Q58" s="103">
        <v>5165</v>
      </c>
      <c r="R58" s="142"/>
      <c r="S58" s="73"/>
      <c r="T58" s="73"/>
      <c r="U58" s="89"/>
      <c r="V58" s="103">
        <v>5325</v>
      </c>
      <c r="W58" s="119"/>
      <c r="X58" s="120"/>
      <c r="Y58" s="120"/>
      <c r="Z58" s="127"/>
      <c r="AA58" s="42"/>
      <c r="AB58" s="120"/>
      <c r="AC58" s="120"/>
      <c r="AD58" s="120"/>
      <c r="AE58" s="136"/>
      <c r="AF58" s="30"/>
      <c r="AG58" s="119"/>
      <c r="AH58" s="211"/>
      <c r="AI58" s="120"/>
      <c r="AJ58" s="213"/>
      <c r="AL58" s="58"/>
    </row>
    <row r="59" spans="1:38" ht="24.95" customHeight="1" thickBot="1" x14ac:dyDescent="0.3">
      <c r="A59">
        <v>3003</v>
      </c>
      <c r="B59" s="12" t="s">
        <v>192</v>
      </c>
      <c r="C59" s="13" t="s">
        <v>94</v>
      </c>
      <c r="D59" s="13"/>
      <c r="E59" s="13" t="s">
        <v>14</v>
      </c>
      <c r="F59" s="13" t="s">
        <v>14</v>
      </c>
      <c r="G59" s="13"/>
      <c r="H59" s="13" t="s">
        <v>173</v>
      </c>
      <c r="I59" s="63">
        <f t="shared" si="0"/>
        <v>108430</v>
      </c>
      <c r="J59" s="12"/>
      <c r="K59" s="15"/>
      <c r="L59" s="99">
        <v>35000</v>
      </c>
      <c r="M59" s="142"/>
      <c r="N59" s="73"/>
      <c r="O59" s="73"/>
      <c r="P59" s="89"/>
      <c r="Q59" s="103">
        <v>36155</v>
      </c>
      <c r="R59" s="142"/>
      <c r="S59" s="73"/>
      <c r="T59" s="73"/>
      <c r="U59" s="89"/>
      <c r="V59" s="103">
        <v>37275</v>
      </c>
      <c r="W59" s="119"/>
      <c r="X59" s="120"/>
      <c r="Y59" s="120"/>
      <c r="Z59" s="127"/>
      <c r="AA59" s="42"/>
      <c r="AB59" s="120"/>
      <c r="AC59" s="120"/>
      <c r="AD59" s="120"/>
      <c r="AE59" s="136"/>
      <c r="AF59" s="30"/>
      <c r="AG59" s="116"/>
      <c r="AH59" s="42"/>
      <c r="AI59" s="42"/>
      <c r="AJ59" s="117"/>
      <c r="AL59" s="58"/>
    </row>
    <row r="60" spans="1:38" ht="24.95" customHeight="1" thickBot="1" x14ac:dyDescent="0.3">
      <c r="A60">
        <v>3004</v>
      </c>
      <c r="B60" s="12" t="s">
        <v>193</v>
      </c>
      <c r="C60" s="13" t="s">
        <v>94</v>
      </c>
      <c r="D60" s="13"/>
      <c r="E60" s="13" t="s">
        <v>14</v>
      </c>
      <c r="F60" s="13" t="s">
        <v>14</v>
      </c>
      <c r="G60" s="98" t="s">
        <v>194</v>
      </c>
      <c r="H60" s="13" t="s">
        <v>173</v>
      </c>
      <c r="I60" s="63">
        <f t="shared" si="0"/>
        <v>38725</v>
      </c>
      <c r="J60" s="12"/>
      <c r="K60" s="15"/>
      <c r="L60" s="99">
        <v>12500</v>
      </c>
      <c r="M60" s="142"/>
      <c r="N60" s="73"/>
      <c r="O60" s="73"/>
      <c r="P60" s="89"/>
      <c r="Q60" s="103">
        <v>12912.5</v>
      </c>
      <c r="R60" s="142"/>
      <c r="S60" s="73"/>
      <c r="T60" s="73"/>
      <c r="U60" s="89"/>
      <c r="V60" s="103">
        <v>13312.5</v>
      </c>
      <c r="W60" s="119"/>
      <c r="X60" s="120"/>
      <c r="Y60" s="120"/>
      <c r="Z60" s="127"/>
      <c r="AA60" s="42"/>
      <c r="AB60" s="120"/>
      <c r="AC60" s="120"/>
      <c r="AD60" s="120"/>
      <c r="AE60" s="136"/>
      <c r="AF60" s="30"/>
      <c r="AG60" s="119"/>
      <c r="AH60" s="211"/>
      <c r="AI60" s="120"/>
      <c r="AJ60" s="213"/>
      <c r="AL60" s="58"/>
    </row>
    <row r="61" spans="1:38" ht="24.95" customHeight="1" thickBot="1" x14ac:dyDescent="0.3">
      <c r="A61">
        <v>3008</v>
      </c>
      <c r="B61" s="12" t="s">
        <v>195</v>
      </c>
      <c r="C61" s="13" t="s">
        <v>94</v>
      </c>
      <c r="D61" s="13"/>
      <c r="E61" s="13" t="s">
        <v>14</v>
      </c>
      <c r="F61" s="13" t="s">
        <v>14</v>
      </c>
      <c r="G61" s="98" t="s">
        <v>179</v>
      </c>
      <c r="H61" s="13" t="s">
        <v>173</v>
      </c>
      <c r="I61" s="63">
        <f t="shared" si="0"/>
        <v>30980</v>
      </c>
      <c r="J61" s="12"/>
      <c r="K61" s="15"/>
      <c r="L61" s="99">
        <v>10000</v>
      </c>
      <c r="M61" s="142"/>
      <c r="N61" s="73"/>
      <c r="O61" s="73"/>
      <c r="P61" s="89"/>
      <c r="Q61" s="103">
        <v>10330</v>
      </c>
      <c r="R61" s="142"/>
      <c r="S61" s="73"/>
      <c r="T61" s="73"/>
      <c r="U61" s="89"/>
      <c r="V61" s="103">
        <v>10650</v>
      </c>
      <c r="W61" s="119"/>
      <c r="X61" s="120"/>
      <c r="Y61" s="120"/>
      <c r="Z61" s="127"/>
      <c r="AA61" s="42"/>
      <c r="AB61" s="120"/>
      <c r="AC61" s="120"/>
      <c r="AD61" s="120"/>
      <c r="AE61" s="136"/>
      <c r="AF61" s="30"/>
      <c r="AG61" s="116"/>
      <c r="AH61" s="42"/>
      <c r="AI61" s="42"/>
      <c r="AJ61" s="117"/>
      <c r="AL61" s="58"/>
    </row>
    <row r="62" spans="1:38" ht="24.95" customHeight="1" thickBot="1" x14ac:dyDescent="0.3">
      <c r="A62">
        <v>3009</v>
      </c>
      <c r="B62" s="12" t="s">
        <v>196</v>
      </c>
      <c r="C62" s="13" t="s">
        <v>94</v>
      </c>
      <c r="D62" s="13"/>
      <c r="E62" s="13" t="s">
        <v>14</v>
      </c>
      <c r="F62" s="13" t="s">
        <v>14</v>
      </c>
      <c r="G62" s="98" t="s">
        <v>194</v>
      </c>
      <c r="H62" s="13" t="s">
        <v>173</v>
      </c>
      <c r="I62" s="63">
        <f t="shared" si="0"/>
        <v>201370</v>
      </c>
      <c r="J62" s="12"/>
      <c r="K62" s="15"/>
      <c r="L62" s="99">
        <v>65000</v>
      </c>
      <c r="M62" s="142"/>
      <c r="N62" s="73"/>
      <c r="O62" s="73"/>
      <c r="P62" s="89"/>
      <c r="Q62" s="103">
        <v>67145</v>
      </c>
      <c r="R62" s="142"/>
      <c r="S62" s="73"/>
      <c r="T62" s="73"/>
      <c r="U62" s="89"/>
      <c r="V62" s="103">
        <v>69225</v>
      </c>
      <c r="W62" s="119"/>
      <c r="X62" s="120"/>
      <c r="Y62" s="120"/>
      <c r="Z62" s="127"/>
      <c r="AA62" s="42"/>
      <c r="AB62" s="120"/>
      <c r="AC62" s="120"/>
      <c r="AD62" s="120"/>
      <c r="AE62" s="136"/>
      <c r="AF62" s="30"/>
      <c r="AG62" s="119"/>
      <c r="AH62" s="211"/>
      <c r="AI62" s="120"/>
      <c r="AJ62" s="213"/>
      <c r="AL62" s="58"/>
    </row>
    <row r="63" spans="1:38" ht="76.5" customHeight="1" thickBot="1" x14ac:dyDescent="0.3">
      <c r="A63" s="176">
        <v>3011</v>
      </c>
      <c r="B63" s="12" t="s">
        <v>197</v>
      </c>
      <c r="C63" s="13" t="s">
        <v>94</v>
      </c>
      <c r="D63" s="13"/>
      <c r="E63" s="13" t="s">
        <v>14</v>
      </c>
      <c r="F63" s="13" t="s">
        <v>14</v>
      </c>
      <c r="G63" s="98" t="s">
        <v>198</v>
      </c>
      <c r="H63" s="13" t="s">
        <v>173</v>
      </c>
      <c r="I63" s="63">
        <f t="shared" si="0"/>
        <v>123920</v>
      </c>
      <c r="J63" s="12"/>
      <c r="K63" s="15"/>
      <c r="L63" s="99">
        <v>40000</v>
      </c>
      <c r="M63" s="142"/>
      <c r="N63" s="73"/>
      <c r="O63" s="73"/>
      <c r="P63" s="89"/>
      <c r="Q63" s="103">
        <v>41320</v>
      </c>
      <c r="R63" s="142"/>
      <c r="S63" s="73"/>
      <c r="T63" s="73"/>
      <c r="U63" s="89"/>
      <c r="V63" s="103">
        <v>42600</v>
      </c>
      <c r="W63" s="119"/>
      <c r="X63" s="120"/>
      <c r="Y63" s="120"/>
      <c r="Z63" s="127"/>
      <c r="AA63" s="42"/>
      <c r="AB63" s="120"/>
      <c r="AC63" s="120"/>
      <c r="AD63" s="120"/>
      <c r="AE63" s="136"/>
      <c r="AF63" s="30"/>
      <c r="AG63" s="116"/>
      <c r="AH63" s="42"/>
      <c r="AI63" s="42"/>
      <c r="AJ63" s="117"/>
      <c r="AL63" s="58"/>
    </row>
    <row r="64" spans="1:38" ht="24.95" customHeight="1" thickBot="1" x14ac:dyDescent="0.3">
      <c r="A64">
        <v>3046</v>
      </c>
      <c r="B64" s="12" t="s">
        <v>51</v>
      </c>
      <c r="C64" s="13" t="s">
        <v>100</v>
      </c>
      <c r="D64" s="13"/>
      <c r="E64" s="13" t="s">
        <v>14</v>
      </c>
      <c r="F64" s="13" t="s">
        <v>14</v>
      </c>
      <c r="G64" s="13"/>
      <c r="H64" s="13" t="s">
        <v>173</v>
      </c>
      <c r="I64" s="63">
        <f t="shared" si="0"/>
        <v>308364.33</v>
      </c>
      <c r="J64" s="12"/>
      <c r="K64" s="15"/>
      <c r="L64" s="99">
        <v>99265</v>
      </c>
      <c r="M64" s="142"/>
      <c r="N64" s="73"/>
      <c r="O64" s="73"/>
      <c r="P64" s="89"/>
      <c r="Q64" s="103">
        <v>102540.75</v>
      </c>
      <c r="R64" s="142"/>
      <c r="S64" s="73"/>
      <c r="T64" s="73"/>
      <c r="U64" s="89"/>
      <c r="V64" s="103">
        <v>106558.58</v>
      </c>
      <c r="W64" s="119"/>
      <c r="X64" s="120"/>
      <c r="Y64" s="120"/>
      <c r="Z64" s="127"/>
      <c r="AA64" s="42"/>
      <c r="AB64" s="120"/>
      <c r="AC64" s="120"/>
      <c r="AD64" s="120"/>
      <c r="AE64" s="136"/>
      <c r="AF64" s="30"/>
      <c r="AG64" s="116"/>
      <c r="AH64" s="42"/>
      <c r="AI64" s="42"/>
      <c r="AJ64" s="117"/>
      <c r="AL64" s="58"/>
    </row>
    <row r="65" spans="1:38" ht="24.95" customHeight="1" thickBot="1" x14ac:dyDescent="0.3">
      <c r="A65">
        <v>3047</v>
      </c>
      <c r="B65" s="12" t="s">
        <v>50</v>
      </c>
      <c r="C65" s="13" t="s">
        <v>106</v>
      </c>
      <c r="D65" s="13"/>
      <c r="E65" s="13" t="s">
        <v>14</v>
      </c>
      <c r="F65" s="13" t="s">
        <v>14</v>
      </c>
      <c r="G65" s="13"/>
      <c r="H65" s="13" t="s">
        <v>173</v>
      </c>
      <c r="I65" s="63">
        <f t="shared" si="0"/>
        <v>462549.87</v>
      </c>
      <c r="J65" s="12"/>
      <c r="K65" s="15"/>
      <c r="L65" s="99">
        <v>148890</v>
      </c>
      <c r="M65" s="142"/>
      <c r="N65" s="73"/>
      <c r="O65" s="73"/>
      <c r="P65" s="89"/>
      <c r="Q65" s="103">
        <v>153803.37</v>
      </c>
      <c r="R65" s="142"/>
      <c r="S65" s="73"/>
      <c r="T65" s="73"/>
      <c r="U65" s="89"/>
      <c r="V65" s="103">
        <v>159856.5</v>
      </c>
      <c r="W65" s="119"/>
      <c r="X65" s="120"/>
      <c r="Y65" s="120"/>
      <c r="Z65" s="127"/>
      <c r="AA65" s="42"/>
      <c r="AB65" s="120"/>
      <c r="AC65" s="120"/>
      <c r="AD65" s="120"/>
      <c r="AE65" s="136"/>
      <c r="AF65" s="30"/>
      <c r="AG65" s="116"/>
      <c r="AH65" s="42"/>
      <c r="AI65" s="42"/>
      <c r="AJ65" s="117"/>
      <c r="AL65" s="58"/>
    </row>
    <row r="66" spans="1:38" ht="24.95" customHeight="1" thickBot="1" x14ac:dyDescent="0.3">
      <c r="A66">
        <v>3058</v>
      </c>
      <c r="B66" s="12" t="s">
        <v>199</v>
      </c>
      <c r="C66" s="13" t="s">
        <v>94</v>
      </c>
      <c r="D66" s="13"/>
      <c r="E66" s="13" t="s">
        <v>14</v>
      </c>
      <c r="F66" s="13" t="s">
        <v>14</v>
      </c>
      <c r="G66" s="13"/>
      <c r="H66" s="13" t="s">
        <v>173</v>
      </c>
      <c r="I66" s="63">
        <f t="shared" si="0"/>
        <v>4647</v>
      </c>
      <c r="J66" s="12"/>
      <c r="K66" s="15"/>
      <c r="L66" s="99">
        <v>1500</v>
      </c>
      <c r="M66" s="142"/>
      <c r="N66" s="73"/>
      <c r="O66" s="73"/>
      <c r="P66" s="89"/>
      <c r="Q66" s="103">
        <v>1549.5</v>
      </c>
      <c r="R66" s="142"/>
      <c r="S66" s="73"/>
      <c r="T66" s="73"/>
      <c r="U66" s="89"/>
      <c r="V66" s="103">
        <v>1597.5</v>
      </c>
      <c r="W66" s="119"/>
      <c r="X66" s="120"/>
      <c r="Y66" s="120"/>
      <c r="Z66" s="127"/>
      <c r="AA66" s="42"/>
      <c r="AB66" s="120"/>
      <c r="AC66" s="120"/>
      <c r="AD66" s="120"/>
      <c r="AE66" s="136"/>
      <c r="AF66" s="30"/>
      <c r="AG66" s="116"/>
      <c r="AH66" s="42"/>
      <c r="AI66" s="42"/>
      <c r="AJ66" s="117"/>
      <c r="AL66" s="58"/>
    </row>
    <row r="67" spans="1:38" ht="24.95" customHeight="1" thickBot="1" x14ac:dyDescent="0.3">
      <c r="A67">
        <v>3060</v>
      </c>
      <c r="B67" s="12" t="s">
        <v>200</v>
      </c>
      <c r="C67" s="13" t="s">
        <v>94</v>
      </c>
      <c r="D67" s="13"/>
      <c r="E67" s="13" t="s">
        <v>14</v>
      </c>
      <c r="F67" s="13" t="s">
        <v>14</v>
      </c>
      <c r="G67" s="98" t="s">
        <v>180</v>
      </c>
      <c r="H67" s="13" t="s">
        <v>173</v>
      </c>
      <c r="I67" s="63">
        <f t="shared" si="0"/>
        <v>66225</v>
      </c>
      <c r="J67" s="12"/>
      <c r="K67" s="15"/>
      <c r="L67" s="99">
        <v>40000</v>
      </c>
      <c r="M67" s="142"/>
      <c r="N67" s="73"/>
      <c r="O67" s="73"/>
      <c r="P67" s="89"/>
      <c r="Q67" s="103">
        <v>12912.5</v>
      </c>
      <c r="R67" s="142"/>
      <c r="S67" s="73"/>
      <c r="T67" s="73"/>
      <c r="U67" s="89"/>
      <c r="V67" s="103">
        <v>13312.5</v>
      </c>
      <c r="W67" s="119"/>
      <c r="X67" s="120"/>
      <c r="Y67" s="120"/>
      <c r="Z67" s="127"/>
      <c r="AA67" s="42"/>
      <c r="AB67" s="120"/>
      <c r="AC67" s="120"/>
      <c r="AD67" s="120"/>
      <c r="AE67" s="136"/>
      <c r="AF67" s="30"/>
      <c r="AG67" s="116"/>
      <c r="AH67" s="42"/>
      <c r="AI67" s="42"/>
      <c r="AJ67" s="117"/>
      <c r="AL67" s="58"/>
    </row>
    <row r="68" spans="1:38" ht="24.95" customHeight="1" thickBot="1" x14ac:dyDescent="0.3">
      <c r="A68">
        <v>3095</v>
      </c>
      <c r="B68" s="12" t="s">
        <v>201</v>
      </c>
      <c r="C68" s="13" t="s">
        <v>94</v>
      </c>
      <c r="D68" s="13"/>
      <c r="E68" s="13" t="s">
        <v>14</v>
      </c>
      <c r="F68" s="13" t="s">
        <v>14</v>
      </c>
      <c r="G68" s="98" t="s">
        <v>194</v>
      </c>
      <c r="H68" s="13" t="s">
        <v>173</v>
      </c>
      <c r="I68" s="63">
        <f t="shared" si="0"/>
        <v>77450</v>
      </c>
      <c r="J68" s="12"/>
      <c r="K68" s="15"/>
      <c r="L68" s="99">
        <v>25000</v>
      </c>
      <c r="M68" s="142"/>
      <c r="N68" s="73"/>
      <c r="O68" s="73"/>
      <c r="P68" s="89"/>
      <c r="Q68" s="103">
        <v>25825</v>
      </c>
      <c r="R68" s="142"/>
      <c r="S68" s="73"/>
      <c r="T68" s="73"/>
      <c r="U68" s="89"/>
      <c r="V68" s="103">
        <v>26625</v>
      </c>
      <c r="W68" s="119"/>
      <c r="X68" s="120"/>
      <c r="Y68" s="120"/>
      <c r="Z68" s="127"/>
      <c r="AA68" s="42"/>
      <c r="AB68" s="120"/>
      <c r="AC68" s="120"/>
      <c r="AD68" s="120"/>
      <c r="AE68" s="136"/>
      <c r="AF68" s="30"/>
      <c r="AG68" s="116"/>
      <c r="AH68" s="42"/>
      <c r="AI68" s="42"/>
      <c r="AJ68" s="117"/>
      <c r="AL68" s="58"/>
    </row>
    <row r="69" spans="1:38" ht="24.95" customHeight="1" thickBot="1" x14ac:dyDescent="0.3">
      <c r="A69">
        <v>3119</v>
      </c>
      <c r="B69" s="12" t="s">
        <v>58</v>
      </c>
      <c r="C69" s="13" t="s">
        <v>106</v>
      </c>
      <c r="D69" s="13"/>
      <c r="E69" s="13" t="s">
        <v>14</v>
      </c>
      <c r="F69" s="13" t="s">
        <v>14</v>
      </c>
      <c r="G69" s="13"/>
      <c r="H69" s="13" t="s">
        <v>173</v>
      </c>
      <c r="I69" s="63">
        <f t="shared" ref="I69:I122" si="1">L69+Q69+V69</f>
        <v>3328.13</v>
      </c>
      <c r="J69" s="12"/>
      <c r="K69" s="15"/>
      <c r="L69" s="99">
        <v>0</v>
      </c>
      <c r="M69" s="142"/>
      <c r="N69" s="73"/>
      <c r="O69" s="73"/>
      <c r="P69" s="89"/>
      <c r="Q69" s="103">
        <v>0</v>
      </c>
      <c r="R69" s="142"/>
      <c r="S69" s="73"/>
      <c r="T69" s="73"/>
      <c r="U69" s="89"/>
      <c r="V69" s="103">
        <v>3328.13</v>
      </c>
      <c r="W69" s="119"/>
      <c r="X69" s="120"/>
      <c r="Y69" s="120"/>
      <c r="Z69" s="127"/>
      <c r="AA69" s="42"/>
      <c r="AB69" s="120"/>
      <c r="AC69" s="120"/>
      <c r="AD69" s="120"/>
      <c r="AE69" s="136"/>
      <c r="AF69" s="30"/>
      <c r="AG69" s="116"/>
      <c r="AH69" s="42"/>
      <c r="AI69" s="42"/>
      <c r="AJ69" s="117"/>
      <c r="AL69" s="58"/>
    </row>
    <row r="70" spans="1:38" ht="24.95" customHeight="1" thickBot="1" x14ac:dyDescent="0.3">
      <c r="A70">
        <v>3142</v>
      </c>
      <c r="B70" s="12" t="s">
        <v>202</v>
      </c>
      <c r="C70" s="13" t="s">
        <v>94</v>
      </c>
      <c r="D70" s="13"/>
      <c r="E70" s="13" t="s">
        <v>14</v>
      </c>
      <c r="F70" s="13" t="s">
        <v>14</v>
      </c>
      <c r="G70" s="98" t="s">
        <v>194</v>
      </c>
      <c r="H70" s="13" t="s">
        <v>173</v>
      </c>
      <c r="I70" s="63">
        <f t="shared" si="1"/>
        <v>77450</v>
      </c>
      <c r="J70" s="12"/>
      <c r="K70" s="15"/>
      <c r="L70" s="99">
        <v>25000</v>
      </c>
      <c r="M70" s="142"/>
      <c r="N70" s="73"/>
      <c r="O70" s="73"/>
      <c r="P70" s="89"/>
      <c r="Q70" s="103">
        <v>25825</v>
      </c>
      <c r="R70" s="142"/>
      <c r="S70" s="73"/>
      <c r="T70" s="73"/>
      <c r="U70" s="89"/>
      <c r="V70" s="103">
        <v>26625</v>
      </c>
      <c r="W70" s="119"/>
      <c r="X70" s="120"/>
      <c r="Y70" s="120"/>
      <c r="Z70" s="127"/>
      <c r="AA70" s="42"/>
      <c r="AB70" s="120"/>
      <c r="AC70" s="120"/>
      <c r="AD70" s="120"/>
      <c r="AE70" s="136"/>
      <c r="AF70" s="30"/>
      <c r="AG70" s="116"/>
      <c r="AH70" s="42"/>
      <c r="AI70" s="42"/>
      <c r="AJ70" s="117"/>
      <c r="AL70" s="58"/>
    </row>
    <row r="71" spans="1:38" ht="24.95" customHeight="1" thickBot="1" x14ac:dyDescent="0.3">
      <c r="A71">
        <v>3177</v>
      </c>
      <c r="B71" s="12" t="s">
        <v>203</v>
      </c>
      <c r="C71" s="13" t="s">
        <v>94</v>
      </c>
      <c r="D71" s="13"/>
      <c r="E71" s="13" t="s">
        <v>14</v>
      </c>
      <c r="F71" s="13" t="s">
        <v>14</v>
      </c>
      <c r="G71" s="13"/>
      <c r="H71" s="13" t="s">
        <v>173</v>
      </c>
      <c r="I71" s="63">
        <f t="shared" si="1"/>
        <v>38737.5</v>
      </c>
      <c r="J71" s="12"/>
      <c r="K71" s="15"/>
      <c r="L71" s="99">
        <v>0</v>
      </c>
      <c r="M71" s="142"/>
      <c r="N71" s="73"/>
      <c r="O71" s="73"/>
      <c r="P71" s="89"/>
      <c r="Q71" s="103">
        <v>38737.5</v>
      </c>
      <c r="R71" s="142"/>
      <c r="S71" s="73"/>
      <c r="T71" s="73"/>
      <c r="U71" s="89"/>
      <c r="V71" s="103">
        <v>0</v>
      </c>
      <c r="W71" s="119"/>
      <c r="X71" s="120"/>
      <c r="Y71" s="120"/>
      <c r="Z71" s="127"/>
      <c r="AA71" s="42"/>
      <c r="AB71" s="120"/>
      <c r="AC71" s="120"/>
      <c r="AD71" s="120"/>
      <c r="AE71" s="136"/>
      <c r="AF71" s="30"/>
      <c r="AG71" s="116"/>
      <c r="AH71" s="42"/>
      <c r="AI71" s="42"/>
      <c r="AJ71" s="117"/>
      <c r="AL71" s="58"/>
    </row>
    <row r="72" spans="1:38" ht="24.95" customHeight="1" thickBot="1" x14ac:dyDescent="0.3">
      <c r="A72">
        <v>3181</v>
      </c>
      <c r="B72" s="12" t="s">
        <v>204</v>
      </c>
      <c r="C72" s="13" t="s">
        <v>94</v>
      </c>
      <c r="D72" s="13"/>
      <c r="E72" s="13" t="s">
        <v>14</v>
      </c>
      <c r="F72" s="13" t="s">
        <v>14</v>
      </c>
      <c r="G72" s="13"/>
      <c r="H72" s="13" t="s">
        <v>173</v>
      </c>
      <c r="I72" s="63">
        <f t="shared" si="1"/>
        <v>129410</v>
      </c>
      <c r="J72" s="12"/>
      <c r="K72" s="15"/>
      <c r="L72" s="99">
        <v>35000</v>
      </c>
      <c r="M72" s="142"/>
      <c r="N72" s="73"/>
      <c r="O72" s="73"/>
      <c r="P72" s="89"/>
      <c r="Q72" s="103">
        <v>46485</v>
      </c>
      <c r="R72" s="142"/>
      <c r="S72" s="73"/>
      <c r="T72" s="73"/>
      <c r="U72" s="89"/>
      <c r="V72" s="103">
        <v>47925</v>
      </c>
      <c r="W72" s="119"/>
      <c r="X72" s="120"/>
      <c r="Y72" s="120"/>
      <c r="Z72" s="127"/>
      <c r="AA72" s="42"/>
      <c r="AB72" s="120"/>
      <c r="AC72" s="120"/>
      <c r="AD72" s="120"/>
      <c r="AE72" s="136"/>
      <c r="AF72" s="30"/>
      <c r="AG72" s="116"/>
      <c r="AH72" s="42"/>
      <c r="AI72" s="42"/>
      <c r="AJ72" s="117"/>
      <c r="AL72" s="58"/>
    </row>
    <row r="73" spans="1:38" ht="24.95" customHeight="1" thickBot="1" x14ac:dyDescent="0.3">
      <c r="A73">
        <v>4001</v>
      </c>
      <c r="B73" s="12" t="s">
        <v>205</v>
      </c>
      <c r="C73" s="13" t="s">
        <v>94</v>
      </c>
      <c r="D73" s="13"/>
      <c r="E73" s="13" t="s">
        <v>14</v>
      </c>
      <c r="F73" s="13" t="s">
        <v>14</v>
      </c>
      <c r="G73" s="98" t="s">
        <v>179</v>
      </c>
      <c r="H73" s="13" t="s">
        <v>173</v>
      </c>
      <c r="I73" s="63">
        <f t="shared" si="1"/>
        <v>1757150</v>
      </c>
      <c r="J73" s="12"/>
      <c r="K73" s="15"/>
      <c r="L73" s="99">
        <v>550000</v>
      </c>
      <c r="M73" s="142"/>
      <c r="N73" s="73"/>
      <c r="O73" s="73"/>
      <c r="P73" s="89"/>
      <c r="Q73" s="103">
        <v>568150</v>
      </c>
      <c r="R73" s="142"/>
      <c r="S73" s="73"/>
      <c r="T73" s="73"/>
      <c r="U73" s="89"/>
      <c r="V73" s="103">
        <v>639000</v>
      </c>
      <c r="W73" s="119"/>
      <c r="X73" s="120"/>
      <c r="Y73" s="120"/>
      <c r="Z73" s="127"/>
      <c r="AA73" s="42"/>
      <c r="AB73" s="120"/>
      <c r="AC73" s="120"/>
      <c r="AD73" s="120"/>
      <c r="AE73" s="136"/>
      <c r="AF73" s="30"/>
      <c r="AG73" s="116"/>
      <c r="AH73" s="42"/>
      <c r="AI73" s="42"/>
      <c r="AJ73" s="117"/>
      <c r="AL73" s="58"/>
    </row>
    <row r="74" spans="1:38" ht="24.95" customHeight="1" thickBot="1" x14ac:dyDescent="0.3">
      <c r="A74">
        <v>4002</v>
      </c>
      <c r="B74" s="12" t="s">
        <v>206</v>
      </c>
      <c r="C74" s="13" t="s">
        <v>94</v>
      </c>
      <c r="D74" s="13"/>
      <c r="E74" s="13" t="s">
        <v>14</v>
      </c>
      <c r="F74" s="13" t="s">
        <v>14</v>
      </c>
      <c r="G74" s="98" t="s">
        <v>179</v>
      </c>
      <c r="H74" s="13" t="s">
        <v>173</v>
      </c>
      <c r="I74" s="63">
        <f t="shared" si="1"/>
        <v>1499000</v>
      </c>
      <c r="J74" s="12"/>
      <c r="K74" s="15"/>
      <c r="L74" s="99">
        <v>450000</v>
      </c>
      <c r="M74" s="142"/>
      <c r="N74" s="73"/>
      <c r="O74" s="73"/>
      <c r="P74" s="89"/>
      <c r="Q74" s="103">
        <v>516500</v>
      </c>
      <c r="R74" s="142"/>
      <c r="S74" s="73"/>
      <c r="T74" s="73"/>
      <c r="U74" s="89"/>
      <c r="V74" s="103">
        <v>532500</v>
      </c>
      <c r="W74" s="119"/>
      <c r="X74" s="120"/>
      <c r="Y74" s="120"/>
      <c r="Z74" s="127"/>
      <c r="AA74" s="42"/>
      <c r="AB74" s="120"/>
      <c r="AC74" s="120"/>
      <c r="AD74" s="120"/>
      <c r="AE74" s="136"/>
      <c r="AF74" s="30"/>
      <c r="AG74" s="116"/>
      <c r="AH74" s="42"/>
      <c r="AI74" s="42"/>
      <c r="AJ74" s="117"/>
      <c r="AL74" s="58"/>
    </row>
    <row r="75" spans="1:38" ht="24.95" customHeight="1" thickBot="1" x14ac:dyDescent="0.3">
      <c r="A75">
        <v>4003</v>
      </c>
      <c r="B75" s="12" t="s">
        <v>207</v>
      </c>
      <c r="C75" s="13" t="s">
        <v>94</v>
      </c>
      <c r="D75" s="13"/>
      <c r="E75" s="13" t="s">
        <v>14</v>
      </c>
      <c r="F75" s="13" t="s">
        <v>14</v>
      </c>
      <c r="G75" s="98" t="s">
        <v>179</v>
      </c>
      <c r="H75" s="13" t="s">
        <v>173</v>
      </c>
      <c r="I75" s="63">
        <f t="shared" si="1"/>
        <v>269526</v>
      </c>
      <c r="J75" s="12"/>
      <c r="K75" s="15"/>
      <c r="L75" s="99">
        <v>87000</v>
      </c>
      <c r="M75" s="142"/>
      <c r="N75" s="73"/>
      <c r="O75" s="73"/>
      <c r="P75" s="89"/>
      <c r="Q75" s="103">
        <v>89871</v>
      </c>
      <c r="R75" s="142"/>
      <c r="S75" s="73"/>
      <c r="T75" s="73"/>
      <c r="U75" s="89"/>
      <c r="V75" s="103">
        <v>92655</v>
      </c>
      <c r="W75" s="119"/>
      <c r="X75" s="120"/>
      <c r="Y75" s="120"/>
      <c r="Z75" s="127"/>
      <c r="AA75" s="42"/>
      <c r="AB75" s="120"/>
      <c r="AC75" s="120"/>
      <c r="AD75" s="120"/>
      <c r="AE75" s="136"/>
      <c r="AF75" s="30"/>
      <c r="AG75" s="116"/>
      <c r="AH75" s="42"/>
      <c r="AI75" s="42"/>
      <c r="AJ75" s="117"/>
      <c r="AL75" s="58"/>
    </row>
    <row r="76" spans="1:38" ht="24.95" customHeight="1" thickBot="1" x14ac:dyDescent="0.3">
      <c r="A76">
        <v>4004</v>
      </c>
      <c r="B76" s="12" t="s">
        <v>208</v>
      </c>
      <c r="C76" s="13" t="s">
        <v>94</v>
      </c>
      <c r="D76" s="13"/>
      <c r="E76" s="13" t="s">
        <v>14</v>
      </c>
      <c r="F76" s="13" t="s">
        <v>14</v>
      </c>
      <c r="G76" s="98" t="s">
        <v>179</v>
      </c>
      <c r="H76" s="13" t="s">
        <v>173</v>
      </c>
      <c r="I76" s="63">
        <f t="shared" si="1"/>
        <v>31077</v>
      </c>
      <c r="J76" s="12"/>
      <c r="K76" s="15"/>
      <c r="L76" s="99">
        <v>9000</v>
      </c>
      <c r="M76" s="142"/>
      <c r="N76" s="73"/>
      <c r="O76" s="73"/>
      <c r="P76" s="89"/>
      <c r="Q76" s="103">
        <v>9297</v>
      </c>
      <c r="R76" s="142"/>
      <c r="S76" s="73"/>
      <c r="T76" s="73"/>
      <c r="U76" s="89"/>
      <c r="V76" s="103">
        <v>12780</v>
      </c>
      <c r="W76" s="119"/>
      <c r="X76" s="120"/>
      <c r="Y76" s="120"/>
      <c r="Z76" s="127"/>
      <c r="AA76" s="42"/>
      <c r="AB76" s="120"/>
      <c r="AC76" s="120"/>
      <c r="AD76" s="120"/>
      <c r="AE76" s="136"/>
      <c r="AF76" s="30"/>
      <c r="AG76" s="116"/>
      <c r="AH76" s="42"/>
      <c r="AI76" s="42"/>
      <c r="AJ76" s="117"/>
      <c r="AL76" s="58"/>
    </row>
    <row r="77" spans="1:38" ht="49.5" customHeight="1" thickBot="1" x14ac:dyDescent="0.3">
      <c r="A77">
        <v>4005</v>
      </c>
      <c r="B77" s="12" t="s">
        <v>209</v>
      </c>
      <c r="C77" s="13" t="s">
        <v>94</v>
      </c>
      <c r="D77" s="13"/>
      <c r="E77" s="13" t="s">
        <v>14</v>
      </c>
      <c r="F77" s="13" t="s">
        <v>14</v>
      </c>
      <c r="G77" s="98" t="s">
        <v>210</v>
      </c>
      <c r="H77" s="13" t="s">
        <v>173</v>
      </c>
      <c r="I77" s="63">
        <f t="shared" si="1"/>
        <v>1332140</v>
      </c>
      <c r="J77" s="12"/>
      <c r="K77" s="15"/>
      <c r="L77" s="99">
        <v>430000</v>
      </c>
      <c r="M77" s="142"/>
      <c r="N77" s="73"/>
      <c r="O77" s="73"/>
      <c r="P77" s="89"/>
      <c r="Q77" s="103">
        <v>444190</v>
      </c>
      <c r="R77" s="142"/>
      <c r="S77" s="73"/>
      <c r="T77" s="73"/>
      <c r="U77" s="89"/>
      <c r="V77" s="103">
        <v>457950</v>
      </c>
      <c r="W77" s="119"/>
      <c r="X77" s="120"/>
      <c r="Y77" s="120"/>
      <c r="Z77" s="127"/>
      <c r="AA77" s="42"/>
      <c r="AB77" s="120"/>
      <c r="AC77" s="120"/>
      <c r="AD77" s="120"/>
      <c r="AE77" s="136"/>
      <c r="AF77" s="30"/>
      <c r="AG77" s="116"/>
      <c r="AH77" s="42"/>
      <c r="AI77" s="42"/>
      <c r="AJ77" s="117"/>
      <c r="AL77" s="58"/>
    </row>
    <row r="78" spans="1:38" ht="24.95" customHeight="1" thickBot="1" x14ac:dyDescent="0.3">
      <c r="A78">
        <v>4006</v>
      </c>
      <c r="B78" s="12" t="s">
        <v>211</v>
      </c>
      <c r="C78" s="13" t="s">
        <v>94</v>
      </c>
      <c r="D78" s="13"/>
      <c r="E78" s="13" t="s">
        <v>14</v>
      </c>
      <c r="F78" s="13" t="s">
        <v>14</v>
      </c>
      <c r="G78" s="98" t="s">
        <v>194</v>
      </c>
      <c r="H78" s="13" t="s">
        <v>173</v>
      </c>
      <c r="I78" s="63">
        <f t="shared" si="1"/>
        <v>821295</v>
      </c>
      <c r="J78" s="12"/>
      <c r="K78" s="15"/>
      <c r="L78" s="99">
        <v>260000</v>
      </c>
      <c r="M78" s="142"/>
      <c r="N78" s="73"/>
      <c r="O78" s="73"/>
      <c r="P78" s="89"/>
      <c r="Q78" s="103">
        <v>273745</v>
      </c>
      <c r="R78" s="142"/>
      <c r="S78" s="73"/>
      <c r="T78" s="73"/>
      <c r="U78" s="89"/>
      <c r="V78" s="103">
        <v>287550</v>
      </c>
      <c r="W78" s="119"/>
      <c r="X78" s="120"/>
      <c r="Y78" s="120"/>
      <c r="Z78" s="127"/>
      <c r="AA78" s="42"/>
      <c r="AB78" s="120"/>
      <c r="AC78" s="120"/>
      <c r="AD78" s="120"/>
      <c r="AE78" s="136"/>
      <c r="AF78" s="30"/>
      <c r="AG78" s="116"/>
      <c r="AH78" s="42"/>
      <c r="AI78" s="42"/>
      <c r="AJ78" s="117"/>
      <c r="AL78" s="58"/>
    </row>
    <row r="79" spans="1:38" ht="24.95" customHeight="1" thickBot="1" x14ac:dyDescent="0.3">
      <c r="A79">
        <v>4008</v>
      </c>
      <c r="B79" s="12" t="s">
        <v>212</v>
      </c>
      <c r="C79" s="13" t="s">
        <v>94</v>
      </c>
      <c r="D79" s="13"/>
      <c r="E79" s="13" t="s">
        <v>14</v>
      </c>
      <c r="F79" s="13" t="s">
        <v>14</v>
      </c>
      <c r="G79" s="98" t="s">
        <v>180</v>
      </c>
      <c r="H79" s="13" t="s">
        <v>173</v>
      </c>
      <c r="I79" s="63">
        <f t="shared" si="1"/>
        <v>154900</v>
      </c>
      <c r="J79" s="12"/>
      <c r="K79" s="15"/>
      <c r="L79" s="99">
        <v>50000</v>
      </c>
      <c r="M79" s="142"/>
      <c r="N79" s="73"/>
      <c r="O79" s="73"/>
      <c r="P79" s="89"/>
      <c r="Q79" s="103">
        <v>51650</v>
      </c>
      <c r="R79" s="142"/>
      <c r="S79" s="73"/>
      <c r="T79" s="73"/>
      <c r="U79" s="89"/>
      <c r="V79" s="103">
        <v>53250</v>
      </c>
      <c r="W79" s="119"/>
      <c r="X79" s="120"/>
      <c r="Y79" s="120"/>
      <c r="Z79" s="127"/>
      <c r="AA79" s="42"/>
      <c r="AB79" s="120"/>
      <c r="AC79" s="120"/>
      <c r="AD79" s="120"/>
      <c r="AE79" s="136"/>
      <c r="AF79" s="30"/>
      <c r="AG79" s="116"/>
      <c r="AH79" s="42"/>
      <c r="AI79" s="42"/>
      <c r="AJ79" s="117"/>
      <c r="AL79" s="58"/>
    </row>
    <row r="80" spans="1:38" ht="24.95" customHeight="1" thickBot="1" x14ac:dyDescent="0.3">
      <c r="A80">
        <v>4010</v>
      </c>
      <c r="B80" s="12" t="s">
        <v>213</v>
      </c>
      <c r="C80" s="13" t="s">
        <v>94</v>
      </c>
      <c r="D80" s="13"/>
      <c r="E80" s="13" t="s">
        <v>14</v>
      </c>
      <c r="F80" s="13" t="s">
        <v>14</v>
      </c>
      <c r="G80" s="98" t="s">
        <v>179</v>
      </c>
      <c r="H80" s="13" t="s">
        <v>173</v>
      </c>
      <c r="I80" s="63">
        <f t="shared" si="1"/>
        <v>92940</v>
      </c>
      <c r="J80" s="12"/>
      <c r="K80" s="15"/>
      <c r="L80" s="99">
        <v>30000</v>
      </c>
      <c r="M80" s="142"/>
      <c r="N80" s="73"/>
      <c r="O80" s="73"/>
      <c r="P80" s="89"/>
      <c r="Q80" s="103">
        <v>30990</v>
      </c>
      <c r="R80" s="142"/>
      <c r="S80" s="73"/>
      <c r="T80" s="73"/>
      <c r="U80" s="89"/>
      <c r="V80" s="103">
        <v>31950</v>
      </c>
      <c r="W80" s="119"/>
      <c r="X80" s="120"/>
      <c r="Y80" s="120"/>
      <c r="Z80" s="127"/>
      <c r="AA80" s="42"/>
      <c r="AB80" s="120"/>
      <c r="AC80" s="120"/>
      <c r="AD80" s="120"/>
      <c r="AE80" s="136"/>
      <c r="AF80" s="30"/>
      <c r="AG80" s="116"/>
      <c r="AH80" s="42"/>
      <c r="AI80" s="42"/>
      <c r="AJ80" s="117"/>
      <c r="AL80" s="58"/>
    </row>
    <row r="81" spans="1:38" ht="24.95" customHeight="1" thickBot="1" x14ac:dyDescent="0.3">
      <c r="A81">
        <v>4011</v>
      </c>
      <c r="B81" s="12" t="s">
        <v>214</v>
      </c>
      <c r="C81" s="13" t="s">
        <v>94</v>
      </c>
      <c r="D81" s="13"/>
      <c r="E81" s="13" t="s">
        <v>14</v>
      </c>
      <c r="F81" s="13" t="s">
        <v>14</v>
      </c>
      <c r="G81" s="98" t="s">
        <v>179</v>
      </c>
      <c r="H81" s="13" t="s">
        <v>173</v>
      </c>
      <c r="I81" s="63">
        <f t="shared" si="1"/>
        <v>371760</v>
      </c>
      <c r="J81" s="12"/>
      <c r="K81" s="15"/>
      <c r="L81" s="99">
        <v>120000</v>
      </c>
      <c r="M81" s="142"/>
      <c r="N81" s="73"/>
      <c r="O81" s="73"/>
      <c r="P81" s="89"/>
      <c r="Q81" s="103">
        <v>123960</v>
      </c>
      <c r="R81" s="142"/>
      <c r="S81" s="73"/>
      <c r="T81" s="73"/>
      <c r="U81" s="89"/>
      <c r="V81" s="103">
        <v>127800</v>
      </c>
      <c r="W81" s="119"/>
      <c r="X81" s="120"/>
      <c r="Y81" s="120"/>
      <c r="Z81" s="127"/>
      <c r="AA81" s="42"/>
      <c r="AB81" s="120"/>
      <c r="AC81" s="120"/>
      <c r="AD81" s="120"/>
      <c r="AE81" s="136"/>
      <c r="AF81" s="30"/>
      <c r="AG81" s="116"/>
      <c r="AH81" s="42"/>
      <c r="AI81" s="42"/>
      <c r="AJ81" s="117"/>
      <c r="AL81" s="58"/>
    </row>
    <row r="82" spans="1:38" ht="48" customHeight="1" thickBot="1" x14ac:dyDescent="0.3">
      <c r="A82">
        <v>4013</v>
      </c>
      <c r="B82" s="12" t="s">
        <v>215</v>
      </c>
      <c r="C82" s="13" t="s">
        <v>94</v>
      </c>
      <c r="D82" s="13"/>
      <c r="E82" s="13" t="s">
        <v>14</v>
      </c>
      <c r="F82" s="13" t="s">
        <v>14</v>
      </c>
      <c r="G82" s="98" t="s">
        <v>210</v>
      </c>
      <c r="H82" s="13" t="s">
        <v>173</v>
      </c>
      <c r="I82" s="63">
        <f t="shared" si="1"/>
        <v>775150</v>
      </c>
      <c r="J82" s="12"/>
      <c r="K82" s="15"/>
      <c r="L82" s="99">
        <v>240000</v>
      </c>
      <c r="M82" s="142"/>
      <c r="N82" s="73"/>
      <c r="O82" s="73"/>
      <c r="P82" s="89"/>
      <c r="Q82" s="103">
        <v>258250</v>
      </c>
      <c r="R82" s="142"/>
      <c r="S82" s="73"/>
      <c r="T82" s="73"/>
      <c r="U82" s="89"/>
      <c r="V82" s="103">
        <v>276900</v>
      </c>
      <c r="W82" s="119"/>
      <c r="X82" s="120"/>
      <c r="Y82" s="120"/>
      <c r="Z82" s="127"/>
      <c r="AA82" s="42"/>
      <c r="AB82" s="120"/>
      <c r="AC82" s="120"/>
      <c r="AD82" s="120"/>
      <c r="AE82" s="136"/>
      <c r="AF82" s="30"/>
      <c r="AG82" s="116"/>
      <c r="AH82" s="42"/>
      <c r="AI82" s="42"/>
      <c r="AJ82" s="117"/>
      <c r="AL82" s="58"/>
    </row>
    <row r="83" spans="1:38" ht="24.95" customHeight="1" thickBot="1" x14ac:dyDescent="0.3">
      <c r="A83">
        <v>4016</v>
      </c>
      <c r="B83" s="12" t="s">
        <v>216</v>
      </c>
      <c r="C83" s="13" t="s">
        <v>94</v>
      </c>
      <c r="D83" s="13"/>
      <c r="E83" s="13" t="s">
        <v>14</v>
      </c>
      <c r="F83" s="13" t="s">
        <v>14</v>
      </c>
      <c r="G83" s="98" t="s">
        <v>180</v>
      </c>
      <c r="H83" s="13" t="s">
        <v>173</v>
      </c>
      <c r="I83" s="63">
        <f t="shared" si="1"/>
        <v>278820</v>
      </c>
      <c r="J83" s="12"/>
      <c r="K83" s="15"/>
      <c r="L83" s="99">
        <v>90000</v>
      </c>
      <c r="M83" s="142"/>
      <c r="N83" s="73"/>
      <c r="O83" s="73"/>
      <c r="P83" s="89"/>
      <c r="Q83" s="103">
        <v>92970</v>
      </c>
      <c r="R83" s="142"/>
      <c r="S83" s="73"/>
      <c r="T83" s="73"/>
      <c r="U83" s="89"/>
      <c r="V83" s="103">
        <v>95850</v>
      </c>
      <c r="W83" s="119"/>
      <c r="X83" s="120"/>
      <c r="Y83" s="120"/>
      <c r="Z83" s="127"/>
      <c r="AA83" s="42"/>
      <c r="AB83" s="120"/>
      <c r="AC83" s="120"/>
      <c r="AD83" s="120"/>
      <c r="AE83" s="136"/>
      <c r="AF83" s="30"/>
      <c r="AG83" s="116"/>
      <c r="AH83" s="42"/>
      <c r="AI83" s="42"/>
      <c r="AJ83" s="117"/>
      <c r="AL83" s="58"/>
    </row>
    <row r="84" spans="1:38" ht="24.95" customHeight="1" thickBot="1" x14ac:dyDescent="0.3">
      <c r="A84">
        <v>4017</v>
      </c>
      <c r="B84" s="12" t="s">
        <v>217</v>
      </c>
      <c r="C84" s="13" t="s">
        <v>94</v>
      </c>
      <c r="D84" s="13"/>
      <c r="E84" s="13" t="s">
        <v>14</v>
      </c>
      <c r="F84" s="13" t="s">
        <v>14</v>
      </c>
      <c r="G84" s="98" t="s">
        <v>180</v>
      </c>
      <c r="H84" s="13" t="s">
        <v>173</v>
      </c>
      <c r="I84" s="63">
        <f t="shared" si="1"/>
        <v>185880</v>
      </c>
      <c r="J84" s="12"/>
      <c r="K84" s="15"/>
      <c r="L84" s="99">
        <v>60000</v>
      </c>
      <c r="M84" s="142"/>
      <c r="N84" s="73"/>
      <c r="O84" s="73"/>
      <c r="P84" s="89"/>
      <c r="Q84" s="103">
        <v>61980</v>
      </c>
      <c r="R84" s="142"/>
      <c r="S84" s="73"/>
      <c r="T84" s="73"/>
      <c r="U84" s="89"/>
      <c r="V84" s="103">
        <v>63900</v>
      </c>
      <c r="W84" s="119"/>
      <c r="X84" s="120"/>
      <c r="Y84" s="120"/>
      <c r="Z84" s="127"/>
      <c r="AA84" s="42"/>
      <c r="AB84" s="120"/>
      <c r="AC84" s="120"/>
      <c r="AD84" s="120"/>
      <c r="AE84" s="136"/>
      <c r="AF84" s="30"/>
      <c r="AG84" s="116"/>
      <c r="AH84" s="42"/>
      <c r="AI84" s="42"/>
      <c r="AJ84" s="117"/>
      <c r="AL84" s="58"/>
    </row>
    <row r="85" spans="1:38" ht="24.95" customHeight="1" thickBot="1" x14ac:dyDescent="0.3">
      <c r="A85">
        <v>4018</v>
      </c>
      <c r="B85" s="12" t="s">
        <v>218</v>
      </c>
      <c r="C85" s="13" t="s">
        <v>94</v>
      </c>
      <c r="D85" s="13"/>
      <c r="E85" s="13" t="s">
        <v>14</v>
      </c>
      <c r="F85" s="13" t="s">
        <v>14</v>
      </c>
      <c r="G85" s="98" t="s">
        <v>180</v>
      </c>
      <c r="H85" s="13" t="s">
        <v>173</v>
      </c>
      <c r="I85" s="63">
        <f t="shared" si="1"/>
        <v>1415570</v>
      </c>
      <c r="J85" s="12"/>
      <c r="K85" s="15"/>
      <c r="L85" s="99">
        <v>440000</v>
      </c>
      <c r="M85" s="142"/>
      <c r="N85" s="73"/>
      <c r="O85" s="73"/>
      <c r="P85" s="89"/>
      <c r="Q85" s="103">
        <v>480345</v>
      </c>
      <c r="R85" s="142"/>
      <c r="S85" s="73"/>
      <c r="T85" s="73"/>
      <c r="U85" s="89"/>
      <c r="V85" s="103">
        <v>495225</v>
      </c>
      <c r="W85" s="119"/>
      <c r="X85" s="120"/>
      <c r="Y85" s="120"/>
      <c r="Z85" s="127"/>
      <c r="AA85" s="42"/>
      <c r="AB85" s="120"/>
      <c r="AC85" s="120"/>
      <c r="AD85" s="120"/>
      <c r="AE85" s="136"/>
      <c r="AF85" s="30"/>
      <c r="AG85" s="116"/>
      <c r="AH85" s="42"/>
      <c r="AI85" s="42"/>
      <c r="AJ85" s="117"/>
      <c r="AL85" s="58"/>
    </row>
    <row r="86" spans="1:38" ht="24.95" customHeight="1" thickBot="1" x14ac:dyDescent="0.3">
      <c r="A86">
        <v>4019</v>
      </c>
      <c r="B86" s="12" t="s">
        <v>219</v>
      </c>
      <c r="C86" s="13" t="s">
        <v>94</v>
      </c>
      <c r="D86" s="13"/>
      <c r="E86" s="13" t="s">
        <v>14</v>
      </c>
      <c r="F86" s="13" t="s">
        <v>14</v>
      </c>
      <c r="G86" s="13"/>
      <c r="H86" s="13" t="s">
        <v>173</v>
      </c>
      <c r="I86" s="63">
        <f t="shared" si="1"/>
        <v>449535</v>
      </c>
      <c r="J86" s="12"/>
      <c r="K86" s="15"/>
      <c r="L86" s="99">
        <v>140000</v>
      </c>
      <c r="M86" s="142"/>
      <c r="N86" s="73"/>
      <c r="O86" s="73"/>
      <c r="P86" s="89"/>
      <c r="Q86" s="103">
        <v>149785</v>
      </c>
      <c r="R86" s="142"/>
      <c r="S86" s="73"/>
      <c r="T86" s="73"/>
      <c r="U86" s="89"/>
      <c r="V86" s="103">
        <v>159750</v>
      </c>
      <c r="W86" s="119"/>
      <c r="X86" s="120"/>
      <c r="Y86" s="120"/>
      <c r="Z86" s="127"/>
      <c r="AA86" s="42"/>
      <c r="AB86" s="120"/>
      <c r="AC86" s="120"/>
      <c r="AD86" s="120"/>
      <c r="AE86" s="136"/>
      <c r="AF86" s="30"/>
      <c r="AG86" s="116"/>
      <c r="AH86" s="42"/>
      <c r="AI86" s="42"/>
      <c r="AJ86" s="117"/>
      <c r="AL86" s="58"/>
    </row>
    <row r="87" spans="1:38" ht="24.95" customHeight="1" thickBot="1" x14ac:dyDescent="0.3">
      <c r="A87">
        <v>4020</v>
      </c>
      <c r="B87" s="12" t="s">
        <v>220</v>
      </c>
      <c r="C87" s="13" t="s">
        <v>94</v>
      </c>
      <c r="D87" s="13"/>
      <c r="E87" s="13" t="s">
        <v>14</v>
      </c>
      <c r="F87" s="13" t="s">
        <v>14</v>
      </c>
      <c r="G87" s="98" t="s">
        <v>181</v>
      </c>
      <c r="H87" s="13" t="s">
        <v>173</v>
      </c>
      <c r="I87" s="63">
        <f t="shared" si="1"/>
        <v>387575</v>
      </c>
      <c r="J87" s="12"/>
      <c r="K87" s="15"/>
      <c r="L87" s="99">
        <v>120000</v>
      </c>
      <c r="M87" s="142"/>
      <c r="N87" s="73"/>
      <c r="O87" s="73"/>
      <c r="P87" s="89"/>
      <c r="Q87" s="103">
        <v>129125</v>
      </c>
      <c r="R87" s="142"/>
      <c r="S87" s="73"/>
      <c r="T87" s="73"/>
      <c r="U87" s="89"/>
      <c r="V87" s="103">
        <v>138450</v>
      </c>
      <c r="W87" s="119"/>
      <c r="X87" s="120"/>
      <c r="Y87" s="120"/>
      <c r="Z87" s="127"/>
      <c r="AA87" s="42"/>
      <c r="AB87" s="120"/>
      <c r="AC87" s="120"/>
      <c r="AD87" s="120"/>
      <c r="AE87" s="136"/>
      <c r="AF87" s="30"/>
      <c r="AG87" s="116"/>
      <c r="AH87" s="42"/>
      <c r="AI87" s="42"/>
      <c r="AJ87" s="117"/>
      <c r="AL87" s="58"/>
    </row>
    <row r="88" spans="1:38" ht="24.95" customHeight="1" thickBot="1" x14ac:dyDescent="0.3">
      <c r="A88">
        <v>4021</v>
      </c>
      <c r="B88" s="12" t="s">
        <v>221</v>
      </c>
      <c r="C88" s="13" t="s">
        <v>94</v>
      </c>
      <c r="D88" s="13"/>
      <c r="E88" s="13" t="s">
        <v>14</v>
      </c>
      <c r="F88" s="13" t="s">
        <v>14</v>
      </c>
      <c r="G88" s="13"/>
      <c r="H88" s="13" t="s">
        <v>173</v>
      </c>
      <c r="I88" s="63">
        <f t="shared" si="1"/>
        <v>46470</v>
      </c>
      <c r="J88" s="12"/>
      <c r="K88" s="15"/>
      <c r="L88" s="99">
        <v>15000</v>
      </c>
      <c r="M88" s="142"/>
      <c r="N88" s="73"/>
      <c r="O88" s="73"/>
      <c r="P88" s="89"/>
      <c r="Q88" s="103">
        <v>15495</v>
      </c>
      <c r="R88" s="142"/>
      <c r="S88" s="73"/>
      <c r="T88" s="73"/>
      <c r="U88" s="89"/>
      <c r="V88" s="103">
        <v>15975</v>
      </c>
      <c r="W88" s="119"/>
      <c r="X88" s="120"/>
      <c r="Y88" s="120"/>
      <c r="Z88" s="127"/>
      <c r="AA88" s="42"/>
      <c r="AB88" s="120"/>
      <c r="AC88" s="120"/>
      <c r="AD88" s="120"/>
      <c r="AE88" s="136"/>
      <c r="AF88" s="30"/>
      <c r="AG88" s="116"/>
      <c r="AH88" s="42"/>
      <c r="AI88" s="42"/>
      <c r="AJ88" s="117"/>
      <c r="AL88" s="58"/>
    </row>
    <row r="89" spans="1:38" ht="24.95" customHeight="1" thickBot="1" x14ac:dyDescent="0.3">
      <c r="A89">
        <v>4023</v>
      </c>
      <c r="B89" s="12" t="s">
        <v>222</v>
      </c>
      <c r="C89" s="13" t="s">
        <v>94</v>
      </c>
      <c r="D89" s="13"/>
      <c r="E89" s="13" t="s">
        <v>14</v>
      </c>
      <c r="F89" s="13" t="s">
        <v>14</v>
      </c>
      <c r="G89" s="98" t="s">
        <v>179</v>
      </c>
      <c r="H89" s="13" t="s">
        <v>173</v>
      </c>
      <c r="I89" s="63">
        <f t="shared" si="1"/>
        <v>1895976</v>
      </c>
      <c r="J89" s="12"/>
      <c r="K89" s="15"/>
      <c r="L89" s="99">
        <v>612000</v>
      </c>
      <c r="M89" s="142"/>
      <c r="N89" s="73"/>
      <c r="O89" s="73"/>
      <c r="P89" s="89"/>
      <c r="Q89" s="103">
        <v>632196</v>
      </c>
      <c r="R89" s="142"/>
      <c r="S89" s="73"/>
      <c r="T89" s="73"/>
      <c r="U89" s="89"/>
      <c r="V89" s="103">
        <v>651780</v>
      </c>
      <c r="W89" s="119"/>
      <c r="X89" s="120"/>
      <c r="Y89" s="120"/>
      <c r="Z89" s="127"/>
      <c r="AA89" s="42"/>
      <c r="AB89" s="120"/>
      <c r="AC89" s="120"/>
      <c r="AD89" s="120"/>
      <c r="AE89" s="136"/>
      <c r="AF89" s="30"/>
      <c r="AG89" s="166"/>
      <c r="AH89" s="211"/>
      <c r="AI89" s="120"/>
      <c r="AJ89" s="213"/>
      <c r="AL89" s="58"/>
    </row>
    <row r="90" spans="1:38" ht="24.95" customHeight="1" thickBot="1" x14ac:dyDescent="0.3">
      <c r="A90">
        <v>4024</v>
      </c>
      <c r="B90" s="12" t="s">
        <v>223</v>
      </c>
      <c r="C90" s="13" t="s">
        <v>94</v>
      </c>
      <c r="D90" s="13"/>
      <c r="E90" s="13" t="s">
        <v>14</v>
      </c>
      <c r="F90" s="13" t="s">
        <v>14</v>
      </c>
      <c r="G90" s="13"/>
      <c r="H90" s="13" t="s">
        <v>173</v>
      </c>
      <c r="I90" s="63">
        <f t="shared" si="1"/>
        <v>1147640.5</v>
      </c>
      <c r="J90" s="12"/>
      <c r="K90" s="15"/>
      <c r="L90" s="99">
        <v>404400</v>
      </c>
      <c r="M90" s="142"/>
      <c r="N90" s="73"/>
      <c r="O90" s="73"/>
      <c r="P90" s="89"/>
      <c r="Q90" s="103">
        <v>365165.5</v>
      </c>
      <c r="R90" s="142"/>
      <c r="S90" s="73"/>
      <c r="T90" s="73"/>
      <c r="U90" s="89"/>
      <c r="V90" s="103">
        <v>378075</v>
      </c>
      <c r="W90" s="119"/>
      <c r="X90" s="120"/>
      <c r="Y90" s="120"/>
      <c r="Z90" s="127"/>
      <c r="AA90" s="42"/>
      <c r="AB90" s="120"/>
      <c r="AC90" s="120"/>
      <c r="AD90" s="120"/>
      <c r="AE90" s="136"/>
      <c r="AF90" s="30"/>
      <c r="AG90" s="166"/>
      <c r="AH90" s="211"/>
      <c r="AI90" s="120"/>
      <c r="AJ90" s="213"/>
      <c r="AL90" s="58"/>
    </row>
    <row r="91" spans="1:38" ht="24.95" customHeight="1" thickBot="1" x14ac:dyDescent="0.3">
      <c r="A91">
        <v>4025</v>
      </c>
      <c r="B91" s="12" t="s">
        <v>224</v>
      </c>
      <c r="C91" s="13" t="s">
        <v>94</v>
      </c>
      <c r="D91" s="13"/>
      <c r="E91" s="13" t="s">
        <v>14</v>
      </c>
      <c r="F91" s="13" t="s">
        <v>14</v>
      </c>
      <c r="G91" s="13"/>
      <c r="H91" s="13" t="s">
        <v>173</v>
      </c>
      <c r="I91" s="63">
        <f t="shared" si="1"/>
        <v>250008.6</v>
      </c>
      <c r="J91" s="12"/>
      <c r="K91" s="15"/>
      <c r="L91" s="99">
        <v>80700</v>
      </c>
      <c r="M91" s="142"/>
      <c r="N91" s="73"/>
      <c r="O91" s="73"/>
      <c r="P91" s="89"/>
      <c r="Q91" s="103">
        <v>83363.100000000006</v>
      </c>
      <c r="R91" s="142"/>
      <c r="S91" s="73"/>
      <c r="T91" s="73"/>
      <c r="U91" s="89"/>
      <c r="V91" s="103">
        <v>85945.5</v>
      </c>
      <c r="W91" s="119"/>
      <c r="X91" s="120"/>
      <c r="Y91" s="120"/>
      <c r="Z91" s="127"/>
      <c r="AA91" s="42"/>
      <c r="AB91" s="120"/>
      <c r="AC91" s="120"/>
      <c r="AD91" s="120"/>
      <c r="AE91" s="136"/>
      <c r="AF91" s="30"/>
      <c r="AG91" s="116"/>
      <c r="AH91" s="42"/>
      <c r="AI91" s="42"/>
      <c r="AJ91" s="117"/>
      <c r="AL91" s="58"/>
    </row>
    <row r="92" spans="1:38" ht="24.95" customHeight="1" thickBot="1" x14ac:dyDescent="0.3">
      <c r="A92">
        <v>4026</v>
      </c>
      <c r="B92" s="12" t="s">
        <v>225</v>
      </c>
      <c r="C92" s="13" t="s">
        <v>94</v>
      </c>
      <c r="D92" s="13"/>
      <c r="E92" s="13" t="s">
        <v>14</v>
      </c>
      <c r="F92" s="13" t="s">
        <v>14</v>
      </c>
      <c r="G92" s="13"/>
      <c r="H92" s="13" t="s">
        <v>173</v>
      </c>
      <c r="I92" s="63">
        <f t="shared" si="1"/>
        <v>232350</v>
      </c>
      <c r="J92" s="12"/>
      <c r="K92" s="15"/>
      <c r="L92" s="99">
        <v>75000</v>
      </c>
      <c r="M92" s="142"/>
      <c r="N92" s="73"/>
      <c r="O92" s="73"/>
      <c r="P92" s="89"/>
      <c r="Q92" s="103">
        <v>77475</v>
      </c>
      <c r="R92" s="142"/>
      <c r="S92" s="73"/>
      <c r="T92" s="73"/>
      <c r="U92" s="89"/>
      <c r="V92" s="103">
        <v>79875</v>
      </c>
      <c r="W92" s="119"/>
      <c r="X92" s="120"/>
      <c r="Y92" s="120"/>
      <c r="Z92" s="127"/>
      <c r="AA92" s="42"/>
      <c r="AB92" s="120"/>
      <c r="AC92" s="120"/>
      <c r="AD92" s="120"/>
      <c r="AE92" s="136"/>
      <c r="AF92" s="30"/>
      <c r="AG92" s="116"/>
      <c r="AH92" s="42"/>
      <c r="AI92" s="42"/>
      <c r="AJ92" s="117"/>
      <c r="AL92" s="58"/>
    </row>
    <row r="93" spans="1:38" ht="24.95" customHeight="1" thickBot="1" x14ac:dyDescent="0.3">
      <c r="A93">
        <v>4030</v>
      </c>
      <c r="B93" s="12" t="s">
        <v>62</v>
      </c>
      <c r="C93" s="13" t="s">
        <v>94</v>
      </c>
      <c r="D93" s="13"/>
      <c r="E93" s="13" t="s">
        <v>14</v>
      </c>
      <c r="F93" s="13" t="s">
        <v>14</v>
      </c>
      <c r="G93" s="13"/>
      <c r="H93" s="13" t="s">
        <v>173</v>
      </c>
      <c r="I93" s="63">
        <f t="shared" si="1"/>
        <v>30980</v>
      </c>
      <c r="J93" s="12"/>
      <c r="K93" s="15"/>
      <c r="L93" s="99">
        <v>10000</v>
      </c>
      <c r="M93" s="142"/>
      <c r="N93" s="73"/>
      <c r="O93" s="73"/>
      <c r="P93" s="89"/>
      <c r="Q93" s="103">
        <v>10330</v>
      </c>
      <c r="R93" s="142"/>
      <c r="S93" s="73"/>
      <c r="T93" s="73"/>
      <c r="U93" s="89"/>
      <c r="V93" s="103">
        <v>10650</v>
      </c>
      <c r="W93" s="119"/>
      <c r="X93" s="120"/>
      <c r="Y93" s="120"/>
      <c r="Z93" s="127"/>
      <c r="AA93" s="42"/>
      <c r="AB93" s="120"/>
      <c r="AC93" s="120"/>
      <c r="AD93" s="120"/>
      <c r="AE93" s="136"/>
      <c r="AF93" s="30"/>
      <c r="AG93" s="166"/>
      <c r="AH93" s="211"/>
      <c r="AI93" s="120"/>
      <c r="AJ93" s="213"/>
      <c r="AL93" s="58"/>
    </row>
    <row r="94" spans="1:38" ht="24.95" customHeight="1" thickBot="1" x14ac:dyDescent="0.3">
      <c r="A94">
        <v>4042</v>
      </c>
      <c r="B94" s="12" t="s">
        <v>69</v>
      </c>
      <c r="C94" s="13" t="s">
        <v>94</v>
      </c>
      <c r="D94" s="13"/>
      <c r="E94" s="13" t="s">
        <v>14</v>
      </c>
      <c r="F94" s="13" t="s">
        <v>14</v>
      </c>
      <c r="G94" s="98" t="s">
        <v>180</v>
      </c>
      <c r="H94" s="13" t="s">
        <v>173</v>
      </c>
      <c r="I94" s="63">
        <f t="shared" si="1"/>
        <v>619600</v>
      </c>
      <c r="J94" s="12"/>
      <c r="K94" s="15"/>
      <c r="L94" s="99">
        <v>200000</v>
      </c>
      <c r="M94" s="142"/>
      <c r="N94" s="73"/>
      <c r="O94" s="73"/>
      <c r="P94" s="89"/>
      <c r="Q94" s="103">
        <v>206600</v>
      </c>
      <c r="R94" s="142"/>
      <c r="S94" s="73"/>
      <c r="T94" s="73"/>
      <c r="U94" s="89"/>
      <c r="V94" s="103">
        <v>213000</v>
      </c>
      <c r="W94" s="119"/>
      <c r="X94" s="120"/>
      <c r="Y94" s="120"/>
      <c r="Z94" s="127"/>
      <c r="AA94" s="42"/>
      <c r="AB94" s="120"/>
      <c r="AC94" s="120"/>
      <c r="AD94" s="120"/>
      <c r="AE94" s="136"/>
      <c r="AF94" s="30"/>
      <c r="AG94" s="116"/>
      <c r="AH94" s="42"/>
      <c r="AI94" s="42"/>
      <c r="AJ94" s="117"/>
      <c r="AL94" s="58"/>
    </row>
    <row r="95" spans="1:38" ht="24.95" customHeight="1" thickBot="1" x14ac:dyDescent="0.3">
      <c r="A95">
        <v>4045</v>
      </c>
      <c r="B95" s="12" t="s">
        <v>70</v>
      </c>
      <c r="C95" s="13" t="s">
        <v>94</v>
      </c>
      <c r="D95" s="13"/>
      <c r="E95" s="13" t="s">
        <v>14</v>
      </c>
      <c r="F95" s="13" t="s">
        <v>14</v>
      </c>
      <c r="G95" s="98" t="s">
        <v>181</v>
      </c>
      <c r="H95" s="13" t="s">
        <v>173</v>
      </c>
      <c r="I95" s="63">
        <f t="shared" si="1"/>
        <v>-30980</v>
      </c>
      <c r="J95" s="12"/>
      <c r="K95" s="15"/>
      <c r="L95" s="99">
        <v>-10000</v>
      </c>
      <c r="M95" s="142"/>
      <c r="N95" s="73"/>
      <c r="O95" s="73"/>
      <c r="P95" s="89"/>
      <c r="Q95" s="103">
        <v>-10330</v>
      </c>
      <c r="R95" s="142"/>
      <c r="S95" s="73"/>
      <c r="T95" s="73"/>
      <c r="U95" s="89"/>
      <c r="V95" s="103">
        <v>-10650</v>
      </c>
      <c r="W95" s="119"/>
      <c r="X95" s="120"/>
      <c r="Y95" s="120"/>
      <c r="Z95" s="127"/>
      <c r="AA95" s="42"/>
      <c r="AB95" s="120"/>
      <c r="AC95" s="120"/>
      <c r="AD95" s="120"/>
      <c r="AE95" s="136"/>
      <c r="AF95" s="30"/>
      <c r="AG95" s="116"/>
      <c r="AH95" s="42"/>
      <c r="AI95" s="42"/>
      <c r="AJ95" s="117"/>
      <c r="AL95" s="58"/>
    </row>
    <row r="96" spans="1:38" ht="24.95" customHeight="1" thickBot="1" x14ac:dyDescent="0.3">
      <c r="A96">
        <v>4053</v>
      </c>
      <c r="B96" s="12" t="s">
        <v>226</v>
      </c>
      <c r="C96" s="13" t="s">
        <v>94</v>
      </c>
      <c r="D96" s="13"/>
      <c r="E96" s="13" t="s">
        <v>14</v>
      </c>
      <c r="F96" s="13" t="s">
        <v>14</v>
      </c>
      <c r="G96" s="98" t="s">
        <v>180</v>
      </c>
      <c r="H96" s="13" t="s">
        <v>173</v>
      </c>
      <c r="I96" s="63">
        <f t="shared" si="1"/>
        <v>50000</v>
      </c>
      <c r="J96" s="12"/>
      <c r="K96" s="15"/>
      <c r="L96" s="99">
        <v>50000</v>
      </c>
      <c r="M96" s="142"/>
      <c r="N96" s="73"/>
      <c r="O96" s="73"/>
      <c r="P96" s="89"/>
      <c r="Q96" s="103">
        <v>0</v>
      </c>
      <c r="R96" s="142"/>
      <c r="S96" s="73"/>
      <c r="T96" s="73"/>
      <c r="U96" s="89"/>
      <c r="V96" s="103">
        <v>0</v>
      </c>
      <c r="W96" s="119"/>
      <c r="X96" s="120"/>
      <c r="Y96" s="120"/>
      <c r="Z96" s="127"/>
      <c r="AA96" s="42"/>
      <c r="AB96" s="120"/>
      <c r="AC96" s="120"/>
      <c r="AD96" s="120"/>
      <c r="AE96" s="136"/>
      <c r="AF96" s="30"/>
      <c r="AG96" s="116"/>
      <c r="AH96" s="42"/>
      <c r="AI96" s="42"/>
      <c r="AJ96" s="117"/>
      <c r="AL96" s="58"/>
    </row>
    <row r="97" spans="1:38" ht="24.95" customHeight="1" thickBot="1" x14ac:dyDescent="0.3">
      <c r="A97">
        <v>4056</v>
      </c>
      <c r="B97" s="12" t="s">
        <v>227</v>
      </c>
      <c r="C97" s="13" t="s">
        <v>94</v>
      </c>
      <c r="D97" s="13"/>
      <c r="E97" s="13" t="s">
        <v>14</v>
      </c>
      <c r="F97" s="13" t="s">
        <v>14</v>
      </c>
      <c r="G97" s="13"/>
      <c r="H97" s="13" t="s">
        <v>173</v>
      </c>
      <c r="I97" s="63">
        <f t="shared" si="1"/>
        <v>532856</v>
      </c>
      <c r="J97" s="12"/>
      <c r="K97" s="15"/>
      <c r="L97" s="99">
        <v>172000</v>
      </c>
      <c r="M97" s="142"/>
      <c r="N97" s="73"/>
      <c r="O97" s="73"/>
      <c r="P97" s="89"/>
      <c r="Q97" s="103">
        <v>177676</v>
      </c>
      <c r="R97" s="142"/>
      <c r="S97" s="73"/>
      <c r="T97" s="73"/>
      <c r="U97" s="89"/>
      <c r="V97" s="103">
        <v>183180</v>
      </c>
      <c r="W97" s="119"/>
      <c r="X97" s="120"/>
      <c r="Y97" s="120"/>
      <c r="Z97" s="127"/>
      <c r="AA97" s="42"/>
      <c r="AB97" s="120"/>
      <c r="AC97" s="120"/>
      <c r="AD97" s="120"/>
      <c r="AE97" s="136"/>
      <c r="AF97" s="30"/>
      <c r="AG97" s="116"/>
      <c r="AH97" s="42"/>
      <c r="AI97" s="42"/>
      <c r="AJ97" s="117"/>
      <c r="AL97" s="58"/>
    </row>
    <row r="98" spans="1:38" ht="24.95" customHeight="1" thickBot="1" x14ac:dyDescent="0.3">
      <c r="A98">
        <v>4061</v>
      </c>
      <c r="B98" s="12" t="s">
        <v>228</v>
      </c>
      <c r="C98" s="13" t="s">
        <v>94</v>
      </c>
      <c r="D98" s="13"/>
      <c r="E98" s="13" t="s">
        <v>14</v>
      </c>
      <c r="F98" s="13" t="s">
        <v>14</v>
      </c>
      <c r="G98" s="98" t="s">
        <v>179</v>
      </c>
      <c r="H98" s="13" t="s">
        <v>173</v>
      </c>
      <c r="I98" s="63">
        <f t="shared" si="1"/>
        <v>1394100</v>
      </c>
      <c r="J98" s="12"/>
      <c r="K98" s="15"/>
      <c r="L98" s="99">
        <v>450000</v>
      </c>
      <c r="M98" s="142"/>
      <c r="N98" s="73"/>
      <c r="O98" s="73"/>
      <c r="P98" s="89"/>
      <c r="Q98" s="103">
        <v>464850</v>
      </c>
      <c r="R98" s="142"/>
      <c r="S98" s="73"/>
      <c r="T98" s="73"/>
      <c r="U98" s="89"/>
      <c r="V98" s="103">
        <v>479250</v>
      </c>
      <c r="W98" s="119"/>
      <c r="X98" s="120"/>
      <c r="Y98" s="120"/>
      <c r="Z98" s="127"/>
      <c r="AA98" s="42"/>
      <c r="AB98" s="120"/>
      <c r="AC98" s="120"/>
      <c r="AD98" s="120"/>
      <c r="AE98" s="136"/>
      <c r="AF98" s="30"/>
      <c r="AG98" s="116"/>
      <c r="AH98" s="42"/>
      <c r="AI98" s="42"/>
      <c r="AJ98" s="117"/>
      <c r="AL98" s="58"/>
    </row>
    <row r="99" spans="1:38" ht="24.95" customHeight="1" thickBot="1" x14ac:dyDescent="0.3">
      <c r="A99">
        <v>4154</v>
      </c>
      <c r="B99" s="12" t="s">
        <v>53</v>
      </c>
      <c r="C99" s="13" t="s">
        <v>94</v>
      </c>
      <c r="D99" s="13"/>
      <c r="E99" s="13" t="s">
        <v>14</v>
      </c>
      <c r="F99" s="13" t="s">
        <v>14</v>
      </c>
      <c r="G99" s="13"/>
      <c r="H99" s="13" t="s">
        <v>173</v>
      </c>
      <c r="I99" s="63">
        <f t="shared" si="1"/>
        <v>69705</v>
      </c>
      <c r="J99" s="12"/>
      <c r="K99" s="15"/>
      <c r="L99" s="99">
        <v>22500</v>
      </c>
      <c r="M99" s="142"/>
      <c r="N99" s="73"/>
      <c r="O99" s="73"/>
      <c r="P99" s="89"/>
      <c r="Q99" s="103">
        <v>23242.5</v>
      </c>
      <c r="R99" s="142"/>
      <c r="S99" s="73"/>
      <c r="T99" s="73"/>
      <c r="U99" s="89"/>
      <c r="V99" s="103">
        <v>23962.5</v>
      </c>
      <c r="W99" s="119"/>
      <c r="X99" s="120"/>
      <c r="Y99" s="120"/>
      <c r="Z99" s="127"/>
      <c r="AA99" s="42"/>
      <c r="AB99" s="120"/>
      <c r="AC99" s="120"/>
      <c r="AD99" s="120"/>
      <c r="AE99" s="136"/>
      <c r="AF99" s="30"/>
      <c r="AG99" s="116"/>
      <c r="AH99" s="42"/>
      <c r="AI99" s="42"/>
      <c r="AJ99" s="117"/>
      <c r="AL99" s="58"/>
    </row>
    <row r="100" spans="1:38" ht="24.95" customHeight="1" thickBot="1" x14ac:dyDescent="0.3">
      <c r="A100">
        <v>4155</v>
      </c>
      <c r="B100" s="12" t="s">
        <v>229</v>
      </c>
      <c r="C100" s="13" t="s">
        <v>94</v>
      </c>
      <c r="D100" s="13"/>
      <c r="E100" s="13" t="s">
        <v>14</v>
      </c>
      <c r="F100" s="13" t="s">
        <v>14</v>
      </c>
      <c r="G100" s="13"/>
      <c r="H100" s="13" t="s">
        <v>173</v>
      </c>
      <c r="I100" s="63">
        <f t="shared" si="1"/>
        <v>154900</v>
      </c>
      <c r="J100" s="12"/>
      <c r="K100" s="15"/>
      <c r="L100" s="99">
        <v>50000</v>
      </c>
      <c r="M100" s="142"/>
      <c r="N100" s="73"/>
      <c r="O100" s="73"/>
      <c r="P100" s="89"/>
      <c r="Q100" s="103">
        <v>51650</v>
      </c>
      <c r="R100" s="142"/>
      <c r="S100" s="73"/>
      <c r="T100" s="73"/>
      <c r="U100" s="89"/>
      <c r="V100" s="103">
        <v>53250</v>
      </c>
      <c r="W100" s="119"/>
      <c r="X100" s="120"/>
      <c r="Y100" s="120"/>
      <c r="Z100" s="127"/>
      <c r="AA100" s="42"/>
      <c r="AB100" s="120"/>
      <c r="AC100" s="120"/>
      <c r="AD100" s="120"/>
      <c r="AE100" s="136"/>
      <c r="AF100" s="30"/>
      <c r="AG100" s="116"/>
      <c r="AH100" s="42"/>
      <c r="AI100" s="42"/>
      <c r="AJ100" s="117"/>
      <c r="AL100" s="58"/>
    </row>
    <row r="101" spans="1:38" ht="24.95" customHeight="1" thickBot="1" x14ac:dyDescent="0.3">
      <c r="A101">
        <v>4170</v>
      </c>
      <c r="B101" s="12" t="s">
        <v>230</v>
      </c>
      <c r="C101" s="13" t="s">
        <v>94</v>
      </c>
      <c r="D101" s="13"/>
      <c r="E101" s="13" t="s">
        <v>14</v>
      </c>
      <c r="F101" s="13" t="s">
        <v>14</v>
      </c>
      <c r="G101" s="98" t="s">
        <v>179</v>
      </c>
      <c r="H101" s="13" t="s">
        <v>173</v>
      </c>
      <c r="I101" s="63">
        <f t="shared" si="1"/>
        <v>2416440</v>
      </c>
      <c r="J101" s="12"/>
      <c r="K101" s="15"/>
      <c r="L101" s="99">
        <v>780000</v>
      </c>
      <c r="M101" s="142"/>
      <c r="N101" s="73"/>
      <c r="O101" s="73"/>
      <c r="P101" s="89"/>
      <c r="Q101" s="103">
        <v>805740</v>
      </c>
      <c r="R101" s="142"/>
      <c r="S101" s="73"/>
      <c r="T101" s="73"/>
      <c r="U101" s="89"/>
      <c r="V101" s="103">
        <v>830700</v>
      </c>
      <c r="W101" s="119"/>
      <c r="X101" s="120"/>
      <c r="Y101" s="120"/>
      <c r="Z101" s="127"/>
      <c r="AA101" s="42"/>
      <c r="AB101" s="120"/>
      <c r="AC101" s="120"/>
      <c r="AD101" s="120"/>
      <c r="AE101" s="136"/>
      <c r="AF101" s="30"/>
      <c r="AG101" s="116"/>
      <c r="AH101" s="42"/>
      <c r="AI101" s="42"/>
      <c r="AJ101" s="117"/>
      <c r="AL101" s="58"/>
    </row>
    <row r="102" spans="1:38" ht="24.95" customHeight="1" thickBot="1" x14ac:dyDescent="0.3">
      <c r="A102">
        <v>4171</v>
      </c>
      <c r="B102" s="12" t="s">
        <v>231</v>
      </c>
      <c r="C102" s="13" t="s">
        <v>94</v>
      </c>
      <c r="D102" s="13"/>
      <c r="E102" s="13" t="s">
        <v>14</v>
      </c>
      <c r="F102" s="13" t="s">
        <v>14</v>
      </c>
      <c r="G102" s="13"/>
      <c r="H102" s="13" t="s">
        <v>173</v>
      </c>
      <c r="I102" s="63">
        <f t="shared" si="1"/>
        <v>37176</v>
      </c>
      <c r="J102" s="12"/>
      <c r="K102" s="15"/>
      <c r="L102" s="99">
        <v>12000</v>
      </c>
      <c r="M102" s="142"/>
      <c r="N102" s="73"/>
      <c r="O102" s="73"/>
      <c r="P102" s="89"/>
      <c r="Q102" s="103">
        <v>12396</v>
      </c>
      <c r="R102" s="142"/>
      <c r="S102" s="73"/>
      <c r="T102" s="73"/>
      <c r="U102" s="89"/>
      <c r="V102" s="103">
        <v>12780</v>
      </c>
      <c r="W102" s="119"/>
      <c r="X102" s="120"/>
      <c r="Y102" s="120"/>
      <c r="Z102" s="127"/>
      <c r="AA102" s="42"/>
      <c r="AB102" s="120"/>
      <c r="AC102" s="120"/>
      <c r="AD102" s="120"/>
      <c r="AE102" s="136"/>
      <c r="AF102" s="30"/>
      <c r="AG102" s="116"/>
      <c r="AH102" s="42"/>
      <c r="AI102" s="42"/>
      <c r="AJ102" s="117"/>
      <c r="AL102" s="58"/>
    </row>
    <row r="103" spans="1:38" ht="24.95" customHeight="1" thickBot="1" x14ac:dyDescent="0.3">
      <c r="A103">
        <v>4193</v>
      </c>
      <c r="B103" s="12" t="s">
        <v>232</v>
      </c>
      <c r="C103" s="13" t="s">
        <v>94</v>
      </c>
      <c r="D103" s="13"/>
      <c r="E103" s="13" t="s">
        <v>14</v>
      </c>
      <c r="F103" s="13" t="s">
        <v>14</v>
      </c>
      <c r="G103" s="98" t="s">
        <v>179</v>
      </c>
      <c r="H103" s="13" t="s">
        <v>173</v>
      </c>
      <c r="I103" s="63">
        <f t="shared" si="1"/>
        <v>505087.5</v>
      </c>
      <c r="J103" s="12"/>
      <c r="K103" s="15"/>
      <c r="L103" s="99">
        <v>161500</v>
      </c>
      <c r="M103" s="142"/>
      <c r="N103" s="73"/>
      <c r="O103" s="73"/>
      <c r="P103" s="89"/>
      <c r="Q103" s="103">
        <v>167862.5</v>
      </c>
      <c r="R103" s="142"/>
      <c r="S103" s="73"/>
      <c r="T103" s="73"/>
      <c r="U103" s="89"/>
      <c r="V103" s="103">
        <v>175725</v>
      </c>
      <c r="W103" s="119"/>
      <c r="X103" s="120"/>
      <c r="Y103" s="120"/>
      <c r="Z103" s="127"/>
      <c r="AA103" s="42"/>
      <c r="AB103" s="120"/>
      <c r="AC103" s="120"/>
      <c r="AD103" s="120"/>
      <c r="AE103" s="136"/>
      <c r="AF103" s="30"/>
      <c r="AG103" s="116"/>
      <c r="AH103" s="42"/>
      <c r="AI103" s="42"/>
      <c r="AJ103" s="117"/>
      <c r="AL103" s="58"/>
    </row>
    <row r="104" spans="1:38" ht="24.95" customHeight="1" thickBot="1" x14ac:dyDescent="0.3">
      <c r="A104">
        <v>4249</v>
      </c>
      <c r="B104" s="12" t="s">
        <v>233</v>
      </c>
      <c r="C104" s="13" t="s">
        <v>94</v>
      </c>
      <c r="D104" s="13"/>
      <c r="E104" s="13" t="s">
        <v>14</v>
      </c>
      <c r="F104" s="13" t="s">
        <v>14</v>
      </c>
      <c r="G104" s="13"/>
      <c r="H104" s="13" t="s">
        <v>173</v>
      </c>
      <c r="I104" s="63">
        <f t="shared" si="1"/>
        <v>390348</v>
      </c>
      <c r="J104" s="12"/>
      <c r="K104" s="15"/>
      <c r="L104" s="99">
        <v>126000</v>
      </c>
      <c r="M104" s="142"/>
      <c r="N104" s="73"/>
      <c r="O104" s="73"/>
      <c r="P104" s="89"/>
      <c r="Q104" s="103">
        <v>130158</v>
      </c>
      <c r="R104" s="142"/>
      <c r="S104" s="73"/>
      <c r="T104" s="73"/>
      <c r="U104" s="89"/>
      <c r="V104" s="103">
        <v>134190</v>
      </c>
      <c r="W104" s="119"/>
      <c r="X104" s="120"/>
      <c r="Y104" s="120"/>
      <c r="Z104" s="127"/>
      <c r="AA104" s="42"/>
      <c r="AB104" s="120"/>
      <c r="AC104" s="120"/>
      <c r="AD104" s="120"/>
      <c r="AE104" s="136"/>
      <c r="AF104" s="30"/>
      <c r="AG104" s="116"/>
      <c r="AH104" s="42"/>
      <c r="AI104" s="42"/>
      <c r="AJ104" s="117"/>
      <c r="AL104" s="58"/>
    </row>
    <row r="105" spans="1:38" ht="24.95" customHeight="1" thickBot="1" x14ac:dyDescent="0.3">
      <c r="A105">
        <v>4288</v>
      </c>
      <c r="B105" s="12" t="s">
        <v>234</v>
      </c>
      <c r="C105" s="13" t="s">
        <v>94</v>
      </c>
      <c r="D105" s="13"/>
      <c r="E105" s="13" t="s">
        <v>14</v>
      </c>
      <c r="F105" s="13" t="s">
        <v>14</v>
      </c>
      <c r="G105" s="13"/>
      <c r="H105" s="13" t="s">
        <v>173</v>
      </c>
      <c r="I105" s="63">
        <f t="shared" si="1"/>
        <v>92940</v>
      </c>
      <c r="J105" s="12"/>
      <c r="K105" s="15"/>
      <c r="L105" s="99">
        <v>30000</v>
      </c>
      <c r="M105" s="142"/>
      <c r="N105" s="73"/>
      <c r="O105" s="73"/>
      <c r="P105" s="89"/>
      <c r="Q105" s="103">
        <v>30990</v>
      </c>
      <c r="R105" s="142"/>
      <c r="S105" s="73"/>
      <c r="T105" s="73"/>
      <c r="U105" s="89"/>
      <c r="V105" s="103">
        <v>31950</v>
      </c>
      <c r="W105" s="119"/>
      <c r="X105" s="120"/>
      <c r="Y105" s="120"/>
      <c r="Z105" s="127"/>
      <c r="AA105" s="42"/>
      <c r="AB105" s="120"/>
      <c r="AC105" s="120"/>
      <c r="AD105" s="120"/>
      <c r="AE105" s="136"/>
      <c r="AF105" s="30"/>
      <c r="AG105" s="116"/>
      <c r="AH105" s="42"/>
      <c r="AI105" s="42"/>
      <c r="AJ105" s="117"/>
      <c r="AL105" s="58"/>
    </row>
    <row r="106" spans="1:38" ht="24.95" customHeight="1" thickBot="1" x14ac:dyDescent="0.3">
      <c r="A106">
        <v>4308</v>
      </c>
      <c r="B106" s="12" t="s">
        <v>65</v>
      </c>
      <c r="C106" s="13" t="s">
        <v>94</v>
      </c>
      <c r="D106" s="13"/>
      <c r="E106" s="13" t="s">
        <v>14</v>
      </c>
      <c r="F106" s="13" t="s">
        <v>14</v>
      </c>
      <c r="G106" s="13"/>
      <c r="H106" s="13" t="s">
        <v>173</v>
      </c>
      <c r="I106" s="63">
        <f t="shared" si="1"/>
        <v>43372</v>
      </c>
      <c r="J106" s="12"/>
      <c r="K106" s="15"/>
      <c r="L106" s="99">
        <v>14000</v>
      </c>
      <c r="M106" s="142"/>
      <c r="N106" s="73"/>
      <c r="O106" s="73"/>
      <c r="P106" s="89"/>
      <c r="Q106" s="103">
        <v>14462</v>
      </c>
      <c r="R106" s="142"/>
      <c r="S106" s="73"/>
      <c r="T106" s="73"/>
      <c r="U106" s="89"/>
      <c r="V106" s="103">
        <v>14910</v>
      </c>
      <c r="W106" s="119"/>
      <c r="X106" s="120"/>
      <c r="Y106" s="120"/>
      <c r="Z106" s="127"/>
      <c r="AA106" s="42"/>
      <c r="AB106" s="120"/>
      <c r="AC106" s="120"/>
      <c r="AD106" s="120"/>
      <c r="AE106" s="136"/>
      <c r="AF106" s="30"/>
      <c r="AG106" s="116"/>
      <c r="AH106" s="42"/>
      <c r="AI106" s="42"/>
      <c r="AJ106" s="117"/>
      <c r="AL106" s="58"/>
    </row>
    <row r="107" spans="1:38" ht="24.95" customHeight="1" thickBot="1" x14ac:dyDescent="0.3">
      <c r="A107">
        <v>4322</v>
      </c>
      <c r="B107" s="12" t="s">
        <v>235</v>
      </c>
      <c r="C107" s="13" t="s">
        <v>94</v>
      </c>
      <c r="D107" s="13"/>
      <c r="E107" s="13" t="s">
        <v>14</v>
      </c>
      <c r="F107" s="13" t="s">
        <v>14</v>
      </c>
      <c r="G107" s="13"/>
      <c r="H107" s="13" t="s">
        <v>173</v>
      </c>
      <c r="I107" s="63">
        <f t="shared" si="1"/>
        <v>82940</v>
      </c>
      <c r="J107" s="12"/>
      <c r="K107" s="15"/>
      <c r="L107" s="99">
        <v>20000</v>
      </c>
      <c r="M107" s="142"/>
      <c r="N107" s="73"/>
      <c r="O107" s="73"/>
      <c r="P107" s="89"/>
      <c r="Q107" s="103">
        <v>30990</v>
      </c>
      <c r="R107" s="142"/>
      <c r="S107" s="73"/>
      <c r="T107" s="73"/>
      <c r="U107" s="89"/>
      <c r="V107" s="103">
        <v>31950</v>
      </c>
      <c r="W107" s="119"/>
      <c r="X107" s="120"/>
      <c r="Y107" s="120"/>
      <c r="Z107" s="127"/>
      <c r="AA107" s="42"/>
      <c r="AB107" s="120"/>
      <c r="AC107" s="120"/>
      <c r="AD107" s="120"/>
      <c r="AE107" s="136"/>
      <c r="AF107" s="30"/>
      <c r="AG107" s="116"/>
      <c r="AH107" s="42"/>
      <c r="AI107" s="42"/>
      <c r="AJ107" s="117"/>
      <c r="AL107" s="58"/>
    </row>
    <row r="108" spans="1:38" ht="24.95" customHeight="1" thickBot="1" x14ac:dyDescent="0.3">
      <c r="A108">
        <v>4323</v>
      </c>
      <c r="B108" s="12" t="s">
        <v>52</v>
      </c>
      <c r="C108" s="13" t="s">
        <v>94</v>
      </c>
      <c r="D108" s="13"/>
      <c r="E108" s="13" t="s">
        <v>14</v>
      </c>
      <c r="F108" s="13" t="s">
        <v>14</v>
      </c>
      <c r="G108" s="13"/>
      <c r="H108" s="13" t="s">
        <v>173</v>
      </c>
      <c r="I108" s="63">
        <f t="shared" si="1"/>
        <v>4647</v>
      </c>
      <c r="J108" s="12"/>
      <c r="K108" s="15"/>
      <c r="L108" s="99">
        <v>1500</v>
      </c>
      <c r="M108" s="142"/>
      <c r="N108" s="73"/>
      <c r="O108" s="73"/>
      <c r="P108" s="89"/>
      <c r="Q108" s="103">
        <v>1549.5</v>
      </c>
      <c r="R108" s="142"/>
      <c r="S108" s="73"/>
      <c r="T108" s="73"/>
      <c r="U108" s="89"/>
      <c r="V108" s="103">
        <v>1597.5</v>
      </c>
      <c r="W108" s="119"/>
      <c r="X108" s="120"/>
      <c r="Y108" s="120"/>
      <c r="Z108" s="127"/>
      <c r="AA108" s="42"/>
      <c r="AB108" s="120"/>
      <c r="AC108" s="120"/>
      <c r="AD108" s="120"/>
      <c r="AE108" s="136"/>
      <c r="AF108" s="30"/>
      <c r="AG108" s="116"/>
      <c r="AH108" s="42"/>
      <c r="AI108" s="42"/>
      <c r="AJ108" s="117"/>
      <c r="AL108" s="58"/>
    </row>
    <row r="109" spans="1:38" ht="24.95" customHeight="1" thickBot="1" x14ac:dyDescent="0.3">
      <c r="A109">
        <v>4347</v>
      </c>
      <c r="B109" s="12" t="s">
        <v>236</v>
      </c>
      <c r="C109" s="13" t="s">
        <v>94</v>
      </c>
      <c r="D109" s="13"/>
      <c r="E109" s="13" t="s">
        <v>14</v>
      </c>
      <c r="F109" s="13" t="s">
        <v>14</v>
      </c>
      <c r="G109" s="98" t="s">
        <v>179</v>
      </c>
      <c r="H109" s="13" t="s">
        <v>173</v>
      </c>
      <c r="I109" s="63">
        <f t="shared" si="1"/>
        <v>879400</v>
      </c>
      <c r="J109" s="12"/>
      <c r="K109" s="15"/>
      <c r="L109" s="99">
        <v>250000</v>
      </c>
      <c r="M109" s="142"/>
      <c r="N109" s="73"/>
      <c r="O109" s="73"/>
      <c r="P109" s="89"/>
      <c r="Q109" s="103">
        <v>309900</v>
      </c>
      <c r="R109" s="142"/>
      <c r="S109" s="73"/>
      <c r="T109" s="73"/>
      <c r="U109" s="89"/>
      <c r="V109" s="103">
        <v>319500</v>
      </c>
      <c r="W109" s="119"/>
      <c r="X109" s="120"/>
      <c r="Y109" s="120"/>
      <c r="Z109" s="127"/>
      <c r="AA109" s="42"/>
      <c r="AB109" s="120"/>
      <c r="AC109" s="120"/>
      <c r="AD109" s="120"/>
      <c r="AE109" s="136"/>
      <c r="AF109" s="30"/>
      <c r="AG109" s="116"/>
      <c r="AH109" s="42"/>
      <c r="AI109" s="42"/>
      <c r="AJ109" s="117"/>
      <c r="AL109" s="58"/>
    </row>
    <row r="110" spans="1:38" ht="24.95" customHeight="1" thickBot="1" x14ac:dyDescent="0.3">
      <c r="A110">
        <v>4354</v>
      </c>
      <c r="B110" s="12" t="s">
        <v>190</v>
      </c>
      <c r="C110" s="13" t="s">
        <v>94</v>
      </c>
      <c r="D110" s="13"/>
      <c r="E110" s="13" t="s">
        <v>14</v>
      </c>
      <c r="F110" s="13" t="s">
        <v>14</v>
      </c>
      <c r="G110" s="98" t="s">
        <v>179</v>
      </c>
      <c r="H110" s="13" t="s">
        <v>173</v>
      </c>
      <c r="I110" s="63">
        <f t="shared" si="1"/>
        <v>480190</v>
      </c>
      <c r="J110" s="12"/>
      <c r="K110" s="15"/>
      <c r="L110" s="99">
        <v>155000</v>
      </c>
      <c r="M110" s="142"/>
      <c r="N110" s="73"/>
      <c r="O110" s="73"/>
      <c r="P110" s="89"/>
      <c r="Q110" s="103">
        <v>160115</v>
      </c>
      <c r="R110" s="142"/>
      <c r="S110" s="73"/>
      <c r="T110" s="73"/>
      <c r="U110" s="89"/>
      <c r="V110" s="103">
        <v>165075</v>
      </c>
      <c r="W110" s="119"/>
      <c r="X110" s="120"/>
      <c r="Y110" s="120"/>
      <c r="Z110" s="127"/>
      <c r="AA110" s="42"/>
      <c r="AB110" s="120"/>
      <c r="AC110" s="120"/>
      <c r="AD110" s="120"/>
      <c r="AE110" s="136"/>
      <c r="AF110" s="30"/>
      <c r="AG110" s="116"/>
      <c r="AH110" s="42"/>
      <c r="AI110" s="42"/>
      <c r="AJ110" s="117"/>
      <c r="AL110" s="58"/>
    </row>
    <row r="111" spans="1:38" ht="24.95" customHeight="1" thickBot="1" x14ac:dyDescent="0.3">
      <c r="A111">
        <v>4357</v>
      </c>
      <c r="B111" s="12" t="s">
        <v>237</v>
      </c>
      <c r="C111" s="13" t="s">
        <v>94</v>
      </c>
      <c r="D111" s="13"/>
      <c r="E111" s="13" t="s">
        <v>14</v>
      </c>
      <c r="F111" s="13" t="s">
        <v>14</v>
      </c>
      <c r="G111" s="13"/>
      <c r="H111" s="13" t="s">
        <v>173</v>
      </c>
      <c r="I111" s="63">
        <f t="shared" si="1"/>
        <v>304800</v>
      </c>
      <c r="J111" s="12"/>
      <c r="K111" s="15"/>
      <c r="L111" s="99">
        <v>95000</v>
      </c>
      <c r="M111" s="142"/>
      <c r="N111" s="73"/>
      <c r="O111" s="73"/>
      <c r="P111" s="89"/>
      <c r="Q111" s="103">
        <v>103300</v>
      </c>
      <c r="R111" s="142"/>
      <c r="S111" s="73"/>
      <c r="T111" s="73"/>
      <c r="U111" s="89"/>
      <c r="V111" s="103">
        <v>106500</v>
      </c>
      <c r="W111" s="119"/>
      <c r="X111" s="120"/>
      <c r="Y111" s="120"/>
      <c r="Z111" s="127"/>
      <c r="AA111" s="42"/>
      <c r="AB111" s="120"/>
      <c r="AC111" s="120"/>
      <c r="AD111" s="120"/>
      <c r="AE111" s="136"/>
      <c r="AF111" s="30"/>
      <c r="AG111" s="116"/>
      <c r="AH111" s="42"/>
      <c r="AI111" s="42"/>
      <c r="AJ111" s="117"/>
      <c r="AL111" s="58"/>
    </row>
    <row r="112" spans="1:38" ht="24.95" customHeight="1" thickBot="1" x14ac:dyDescent="0.3">
      <c r="A112">
        <v>4370</v>
      </c>
      <c r="B112" s="12" t="s">
        <v>73</v>
      </c>
      <c r="C112" s="13" t="s">
        <v>94</v>
      </c>
      <c r="D112" s="13"/>
      <c r="E112" s="13" t="s">
        <v>14</v>
      </c>
      <c r="F112" s="13" t="s">
        <v>14</v>
      </c>
      <c r="G112" s="13"/>
      <c r="H112" s="13" t="s">
        <v>173</v>
      </c>
      <c r="I112" s="63">
        <f t="shared" si="1"/>
        <v>30980</v>
      </c>
      <c r="J112" s="12"/>
      <c r="K112" s="15"/>
      <c r="L112" s="99">
        <v>10000</v>
      </c>
      <c r="M112" s="142"/>
      <c r="N112" s="73"/>
      <c r="O112" s="73"/>
      <c r="P112" s="89"/>
      <c r="Q112" s="103">
        <v>10330</v>
      </c>
      <c r="R112" s="142"/>
      <c r="S112" s="73"/>
      <c r="T112" s="73"/>
      <c r="U112" s="89"/>
      <c r="V112" s="103">
        <v>10650</v>
      </c>
      <c r="W112" s="119"/>
      <c r="X112" s="120"/>
      <c r="Y112" s="120"/>
      <c r="Z112" s="127"/>
      <c r="AA112" s="42"/>
      <c r="AB112" s="120"/>
      <c r="AC112" s="120"/>
      <c r="AD112" s="120"/>
      <c r="AE112" s="136"/>
      <c r="AF112" s="30"/>
      <c r="AG112" s="116"/>
      <c r="AH112" s="42"/>
      <c r="AI112" s="42"/>
      <c r="AJ112" s="117"/>
      <c r="AL112" s="58"/>
    </row>
    <row r="113" spans="1:38" ht="24.95" customHeight="1" thickBot="1" x14ac:dyDescent="0.3">
      <c r="A113">
        <v>8023</v>
      </c>
      <c r="B113" s="12" t="s">
        <v>238</v>
      </c>
      <c r="C113" s="13" t="s">
        <v>94</v>
      </c>
      <c r="D113" s="13"/>
      <c r="E113" s="13" t="s">
        <v>14</v>
      </c>
      <c r="F113" s="13" t="s">
        <v>14</v>
      </c>
      <c r="G113" s="13"/>
      <c r="H113" s="13" t="s">
        <v>173</v>
      </c>
      <c r="I113" s="63">
        <f t="shared" si="1"/>
        <v>123920</v>
      </c>
      <c r="J113" s="12"/>
      <c r="K113" s="15"/>
      <c r="L113" s="99">
        <v>40000</v>
      </c>
      <c r="M113" s="142"/>
      <c r="N113" s="73"/>
      <c r="O113" s="73"/>
      <c r="P113" s="89"/>
      <c r="Q113" s="103">
        <v>41320</v>
      </c>
      <c r="R113" s="142"/>
      <c r="S113" s="73"/>
      <c r="T113" s="73"/>
      <c r="U113" s="89"/>
      <c r="V113" s="103">
        <v>42600</v>
      </c>
      <c r="W113" s="119"/>
      <c r="X113" s="120"/>
      <c r="Y113" s="120"/>
      <c r="Z113" s="127"/>
      <c r="AA113" s="42"/>
      <c r="AB113" s="120"/>
      <c r="AC113" s="120"/>
      <c r="AD113" s="120"/>
      <c r="AE113" s="136"/>
      <c r="AF113" s="30"/>
      <c r="AG113" s="116"/>
      <c r="AH113" s="42"/>
      <c r="AI113" s="42"/>
      <c r="AJ113" s="117"/>
      <c r="AL113" s="58"/>
    </row>
    <row r="114" spans="1:38" ht="24.95" customHeight="1" thickBot="1" x14ac:dyDescent="0.3">
      <c r="A114">
        <v>4292</v>
      </c>
      <c r="B114" s="12" t="s">
        <v>47</v>
      </c>
      <c r="C114" s="13" t="s">
        <v>100</v>
      </c>
      <c r="D114" s="13"/>
      <c r="E114" s="13" t="s">
        <v>14</v>
      </c>
      <c r="F114" s="13" t="s">
        <v>14</v>
      </c>
      <c r="G114" s="13"/>
      <c r="H114" s="13" t="s">
        <v>173</v>
      </c>
      <c r="I114" s="63">
        <f t="shared" si="1"/>
        <v>36387.5</v>
      </c>
      <c r="J114" s="12"/>
      <c r="K114" s="15"/>
      <c r="L114" s="99">
        <v>7500</v>
      </c>
      <c r="M114" s="142"/>
      <c r="N114" s="73"/>
      <c r="O114" s="73"/>
      <c r="P114" s="89"/>
      <c r="Q114" s="103">
        <v>12912.5</v>
      </c>
      <c r="R114" s="142"/>
      <c r="S114" s="73"/>
      <c r="T114" s="73"/>
      <c r="U114" s="89"/>
      <c r="V114" s="103">
        <v>15975</v>
      </c>
      <c r="W114" s="119"/>
      <c r="X114" s="120"/>
      <c r="Y114" s="120"/>
      <c r="Z114" s="127"/>
      <c r="AA114" s="42"/>
      <c r="AB114" s="120"/>
      <c r="AC114" s="120"/>
      <c r="AD114" s="120"/>
      <c r="AE114" s="136"/>
      <c r="AF114" s="30"/>
      <c r="AG114" s="65"/>
      <c r="AH114" s="8"/>
      <c r="AI114" s="120"/>
      <c r="AJ114" s="213"/>
      <c r="AL114" s="58"/>
    </row>
    <row r="115" spans="1:38" ht="24.95" customHeight="1" thickBot="1" x14ac:dyDescent="0.3">
      <c r="A115">
        <v>4293</v>
      </c>
      <c r="B115" s="12" t="s">
        <v>48</v>
      </c>
      <c r="C115" s="13" t="s">
        <v>106</v>
      </c>
      <c r="D115" s="13"/>
      <c r="E115" s="13" t="s">
        <v>14</v>
      </c>
      <c r="F115" s="13" t="s">
        <v>14</v>
      </c>
      <c r="G115" s="13"/>
      <c r="H115" s="13" t="s">
        <v>173</v>
      </c>
      <c r="I115" s="63">
        <f t="shared" si="1"/>
        <v>36387.5</v>
      </c>
      <c r="J115" s="12"/>
      <c r="K115" s="15"/>
      <c r="L115" s="99">
        <v>7500</v>
      </c>
      <c r="M115" s="142"/>
      <c r="N115" s="73"/>
      <c r="O115" s="73"/>
      <c r="P115" s="89"/>
      <c r="Q115" s="103">
        <v>12912.5</v>
      </c>
      <c r="R115" s="142"/>
      <c r="S115" s="73"/>
      <c r="T115" s="73"/>
      <c r="U115" s="89"/>
      <c r="V115" s="103">
        <v>15975</v>
      </c>
      <c r="W115" s="119"/>
      <c r="X115" s="120"/>
      <c r="Y115" s="120"/>
      <c r="Z115" s="127"/>
      <c r="AA115" s="42"/>
      <c r="AB115" s="120"/>
      <c r="AC115" s="120"/>
      <c r="AD115" s="120"/>
      <c r="AE115" s="136"/>
      <c r="AF115" s="30"/>
      <c r="AG115" s="116"/>
      <c r="AH115" s="42"/>
      <c r="AI115" s="42"/>
      <c r="AJ115" s="117"/>
      <c r="AL115" s="58"/>
    </row>
    <row r="116" spans="1:38" ht="24.95" customHeight="1" thickBot="1" x14ac:dyDescent="0.3">
      <c r="A116">
        <v>3143</v>
      </c>
      <c r="B116" s="12" t="s">
        <v>41</v>
      </c>
      <c r="C116" s="13" t="s">
        <v>106</v>
      </c>
      <c r="D116" s="13"/>
      <c r="E116" s="13" t="s">
        <v>14</v>
      </c>
      <c r="F116" s="13" t="s">
        <v>14</v>
      </c>
      <c r="G116" s="13"/>
      <c r="H116" s="13" t="s">
        <v>173</v>
      </c>
      <c r="I116" s="63">
        <f t="shared" si="1"/>
        <v>1065</v>
      </c>
      <c r="J116" s="12"/>
      <c r="K116" s="15"/>
      <c r="L116" s="99">
        <v>0</v>
      </c>
      <c r="M116" s="142"/>
      <c r="N116" s="73"/>
      <c r="O116" s="73"/>
      <c r="P116" s="89"/>
      <c r="Q116" s="103">
        <v>0</v>
      </c>
      <c r="R116" s="142"/>
      <c r="S116" s="73"/>
      <c r="T116" s="73"/>
      <c r="U116" s="89"/>
      <c r="V116" s="103">
        <v>1065</v>
      </c>
      <c r="W116" s="119"/>
      <c r="X116" s="120"/>
      <c r="Y116" s="120"/>
      <c r="Z116" s="127"/>
      <c r="AA116" s="42"/>
      <c r="AB116" s="120"/>
      <c r="AC116" s="120"/>
      <c r="AD116" s="120"/>
      <c r="AE116" s="136"/>
      <c r="AF116" s="30"/>
      <c r="AG116" s="116"/>
      <c r="AH116" s="42"/>
      <c r="AI116" s="42"/>
      <c r="AJ116" s="117"/>
      <c r="AL116" s="58"/>
    </row>
    <row r="117" spans="1:38" ht="24.95" customHeight="1" thickBot="1" x14ac:dyDescent="0.3">
      <c r="A117">
        <v>3185</v>
      </c>
      <c r="B117" s="12" t="s">
        <v>36</v>
      </c>
      <c r="C117" s="13" t="s">
        <v>100</v>
      </c>
      <c r="D117" s="13"/>
      <c r="E117" s="13" t="s">
        <v>14</v>
      </c>
      <c r="F117" s="13" t="s">
        <v>14</v>
      </c>
      <c r="G117" s="13"/>
      <c r="H117" s="13" t="s">
        <v>173</v>
      </c>
      <c r="I117" s="63">
        <f t="shared" si="1"/>
        <v>2130</v>
      </c>
      <c r="J117" s="12"/>
      <c r="K117" s="15"/>
      <c r="L117" s="99">
        <v>0</v>
      </c>
      <c r="M117" s="142"/>
      <c r="N117" s="73"/>
      <c r="O117" s="73"/>
      <c r="P117" s="89"/>
      <c r="Q117" s="103">
        <v>0</v>
      </c>
      <c r="R117" s="142"/>
      <c r="S117" s="73"/>
      <c r="T117" s="73"/>
      <c r="U117" s="89"/>
      <c r="V117" s="103">
        <v>2130</v>
      </c>
      <c r="W117" s="119"/>
      <c r="X117" s="120"/>
      <c r="Y117" s="120"/>
      <c r="Z117" s="127"/>
      <c r="AA117" s="42"/>
      <c r="AB117" s="120"/>
      <c r="AC117" s="120"/>
      <c r="AD117" s="120"/>
      <c r="AE117" s="136"/>
      <c r="AF117" s="30"/>
      <c r="AG117" s="116"/>
      <c r="AH117" s="42"/>
      <c r="AI117" s="42"/>
      <c r="AJ117" s="117"/>
      <c r="AL117" s="58"/>
    </row>
    <row r="118" spans="1:38" ht="24.95" customHeight="1" thickBot="1" x14ac:dyDescent="0.3">
      <c r="A118">
        <v>3189</v>
      </c>
      <c r="B118" s="12" t="s">
        <v>49</v>
      </c>
      <c r="C118" s="13" t="s">
        <v>100</v>
      </c>
      <c r="D118" s="13"/>
      <c r="E118" s="13" t="s">
        <v>14</v>
      </c>
      <c r="F118" s="13" t="s">
        <v>14</v>
      </c>
      <c r="G118" s="13"/>
      <c r="H118" s="13" t="s">
        <v>173</v>
      </c>
      <c r="I118" s="63">
        <f t="shared" si="1"/>
        <v>2130</v>
      </c>
      <c r="J118" s="12"/>
      <c r="K118" s="15"/>
      <c r="L118" s="99">
        <v>0</v>
      </c>
      <c r="M118" s="142"/>
      <c r="N118" s="73"/>
      <c r="O118" s="73"/>
      <c r="P118" s="89"/>
      <c r="Q118" s="103">
        <v>0</v>
      </c>
      <c r="R118" s="142"/>
      <c r="S118" s="73"/>
      <c r="T118" s="73"/>
      <c r="U118" s="89"/>
      <c r="V118" s="103">
        <v>2130</v>
      </c>
      <c r="W118" s="119"/>
      <c r="X118" s="120"/>
      <c r="Y118" s="120"/>
      <c r="Z118" s="127"/>
      <c r="AA118" s="42"/>
      <c r="AB118" s="120"/>
      <c r="AC118" s="120"/>
      <c r="AD118" s="120"/>
      <c r="AE118" s="136"/>
      <c r="AF118" s="30"/>
      <c r="AG118" s="116"/>
      <c r="AH118" s="42"/>
      <c r="AI118" s="42"/>
      <c r="AJ118" s="117"/>
      <c r="AL118" s="58"/>
    </row>
    <row r="119" spans="1:38" ht="24.95" customHeight="1" thickBot="1" x14ac:dyDescent="0.3">
      <c r="A119">
        <v>3190</v>
      </c>
      <c r="B119" s="12" t="s">
        <v>239</v>
      </c>
      <c r="C119" s="13" t="s">
        <v>100</v>
      </c>
      <c r="D119" s="13"/>
      <c r="E119" s="13" t="s">
        <v>14</v>
      </c>
      <c r="F119" s="13" t="s">
        <v>14</v>
      </c>
      <c r="G119" s="13"/>
      <c r="H119" s="13" t="s">
        <v>173</v>
      </c>
      <c r="I119" s="63">
        <f t="shared" si="1"/>
        <v>2130</v>
      </c>
      <c r="J119" s="12"/>
      <c r="K119" s="15"/>
      <c r="L119" s="99">
        <v>0</v>
      </c>
      <c r="M119" s="142"/>
      <c r="N119" s="73"/>
      <c r="O119" s="73"/>
      <c r="P119" s="89"/>
      <c r="Q119" s="103">
        <v>0</v>
      </c>
      <c r="R119" s="142"/>
      <c r="S119" s="73"/>
      <c r="T119" s="73"/>
      <c r="U119" s="89"/>
      <c r="V119" s="103">
        <v>2130</v>
      </c>
      <c r="W119" s="119"/>
      <c r="X119" s="120"/>
      <c r="Y119" s="120"/>
      <c r="Z119" s="127"/>
      <c r="AA119" s="42"/>
      <c r="AB119" s="120"/>
      <c r="AC119" s="120"/>
      <c r="AD119" s="120"/>
      <c r="AE119" s="136"/>
      <c r="AF119" s="30"/>
      <c r="AG119" s="116"/>
      <c r="AH119" s="42"/>
      <c r="AI119" s="42"/>
      <c r="AJ119" s="117"/>
      <c r="AL119" s="58"/>
    </row>
    <row r="120" spans="1:38" ht="24.95" customHeight="1" thickBot="1" x14ac:dyDescent="0.3">
      <c r="A120">
        <v>3192</v>
      </c>
      <c r="B120" s="12" t="s">
        <v>38</v>
      </c>
      <c r="C120" s="13" t="s">
        <v>100</v>
      </c>
      <c r="D120" s="13"/>
      <c r="E120" s="13" t="s">
        <v>14</v>
      </c>
      <c r="F120" s="13" t="s">
        <v>14</v>
      </c>
      <c r="G120" s="13"/>
      <c r="H120" s="13" t="s">
        <v>173</v>
      </c>
      <c r="I120" s="63">
        <f t="shared" si="1"/>
        <v>2130</v>
      </c>
      <c r="J120" s="12"/>
      <c r="K120" s="15"/>
      <c r="L120" s="99">
        <v>0</v>
      </c>
      <c r="M120" s="142"/>
      <c r="N120" s="73"/>
      <c r="O120" s="73"/>
      <c r="P120" s="89"/>
      <c r="Q120" s="103">
        <v>0</v>
      </c>
      <c r="R120" s="142"/>
      <c r="S120" s="73"/>
      <c r="T120" s="73"/>
      <c r="U120" s="89"/>
      <c r="V120" s="103">
        <v>2130</v>
      </c>
      <c r="W120" s="119"/>
      <c r="X120" s="120"/>
      <c r="Y120" s="120"/>
      <c r="Z120" s="127"/>
      <c r="AA120" s="42"/>
      <c r="AB120" s="120"/>
      <c r="AC120" s="120"/>
      <c r="AD120" s="120"/>
      <c r="AE120" s="136"/>
      <c r="AF120" s="30"/>
      <c r="AG120" s="116"/>
      <c r="AH120" s="42"/>
      <c r="AI120" s="42"/>
      <c r="AJ120" s="117"/>
      <c r="AL120" s="58"/>
    </row>
    <row r="121" spans="1:38" ht="24.95" customHeight="1" thickBot="1" x14ac:dyDescent="0.3">
      <c r="A121">
        <v>3197</v>
      </c>
      <c r="B121" s="12" t="s">
        <v>240</v>
      </c>
      <c r="C121" s="13" t="s">
        <v>106</v>
      </c>
      <c r="D121" s="13"/>
      <c r="E121" s="13" t="s">
        <v>14</v>
      </c>
      <c r="F121" s="13" t="s">
        <v>14</v>
      </c>
      <c r="G121" s="13"/>
      <c r="H121" s="13" t="s">
        <v>173</v>
      </c>
      <c r="I121" s="63">
        <f t="shared" si="1"/>
        <v>21300</v>
      </c>
      <c r="J121" s="12"/>
      <c r="K121" s="15"/>
      <c r="L121" s="99">
        <v>0</v>
      </c>
      <c r="M121" s="142"/>
      <c r="N121" s="73"/>
      <c r="O121" s="73"/>
      <c r="P121" s="89"/>
      <c r="Q121" s="103">
        <v>0</v>
      </c>
      <c r="R121" s="142"/>
      <c r="S121" s="73"/>
      <c r="T121" s="73"/>
      <c r="U121" s="89"/>
      <c r="V121" s="103">
        <v>21300</v>
      </c>
      <c r="W121" s="119"/>
      <c r="X121" s="120"/>
      <c r="Y121" s="120"/>
      <c r="Z121" s="127"/>
      <c r="AA121" s="42"/>
      <c r="AB121" s="120"/>
      <c r="AC121" s="120"/>
      <c r="AD121" s="120"/>
      <c r="AE121" s="136"/>
      <c r="AF121" s="30"/>
      <c r="AG121" s="116"/>
      <c r="AH121" s="42"/>
      <c r="AI121" s="42"/>
      <c r="AJ121" s="117"/>
      <c r="AL121" s="58"/>
    </row>
    <row r="122" spans="1:38" ht="24.95" customHeight="1" thickBot="1" x14ac:dyDescent="0.3">
      <c r="A122">
        <v>3152</v>
      </c>
      <c r="B122" s="12" t="s">
        <v>241</v>
      </c>
      <c r="C122" s="13" t="s">
        <v>100</v>
      </c>
      <c r="D122" s="13"/>
      <c r="E122" s="13" t="s">
        <v>14</v>
      </c>
      <c r="F122" s="13" t="s">
        <v>14</v>
      </c>
      <c r="G122" s="13"/>
      <c r="H122" s="13" t="s">
        <v>173</v>
      </c>
      <c r="I122" s="63">
        <f t="shared" si="1"/>
        <v>1040</v>
      </c>
      <c r="J122" s="12"/>
      <c r="K122" s="15"/>
      <c r="L122" s="99">
        <v>1040</v>
      </c>
      <c r="M122" s="142"/>
      <c r="N122" s="73"/>
      <c r="O122" s="73"/>
      <c r="P122" s="89"/>
      <c r="Q122" s="103">
        <v>0</v>
      </c>
      <c r="R122" s="142"/>
      <c r="S122" s="73"/>
      <c r="T122" s="73"/>
      <c r="U122" s="89"/>
      <c r="V122" s="103">
        <v>0</v>
      </c>
      <c r="W122" s="119"/>
      <c r="X122" s="120"/>
      <c r="Y122" s="120"/>
      <c r="Z122" s="127"/>
      <c r="AA122" s="42"/>
      <c r="AB122" s="120"/>
      <c r="AC122" s="120"/>
      <c r="AD122" s="120"/>
      <c r="AE122" s="136"/>
      <c r="AF122" s="30"/>
      <c r="AG122" s="116"/>
      <c r="AH122" s="42"/>
      <c r="AI122" s="42"/>
      <c r="AJ122" s="117"/>
      <c r="AL122" s="58"/>
    </row>
    <row r="123" spans="1:38" ht="24.95" customHeight="1" thickBot="1" x14ac:dyDescent="0.3">
      <c r="A123">
        <v>213006</v>
      </c>
      <c r="B123" s="12" t="s">
        <v>242</v>
      </c>
      <c r="C123" s="13" t="s">
        <v>94</v>
      </c>
      <c r="D123" s="13"/>
      <c r="E123" s="13" t="s">
        <v>14</v>
      </c>
      <c r="F123" s="13" t="s">
        <v>14</v>
      </c>
      <c r="G123" s="13"/>
      <c r="H123" s="13" t="s">
        <v>173</v>
      </c>
      <c r="I123" s="63"/>
      <c r="J123" s="12"/>
      <c r="K123" s="15"/>
      <c r="L123" s="99"/>
      <c r="M123" s="142"/>
      <c r="N123" s="73"/>
      <c r="O123" s="73"/>
      <c r="P123" s="89"/>
      <c r="Q123" s="103"/>
      <c r="R123" s="142"/>
      <c r="S123" s="73"/>
      <c r="T123" s="73"/>
      <c r="U123" s="89"/>
      <c r="V123" s="103"/>
      <c r="W123" s="119"/>
      <c r="X123" s="120"/>
      <c r="Y123" s="120"/>
      <c r="Z123" s="127"/>
      <c r="AA123" s="42"/>
      <c r="AB123" s="120"/>
      <c r="AC123" s="120"/>
      <c r="AD123" s="120"/>
      <c r="AE123" s="136"/>
      <c r="AF123" s="30"/>
      <c r="AG123" s="116"/>
      <c r="AH123" s="42"/>
      <c r="AI123" s="42"/>
      <c r="AJ123" s="117"/>
      <c r="AL123" s="58"/>
    </row>
    <row r="124" spans="1:38" ht="24.95" customHeight="1" thickBot="1" x14ac:dyDescent="0.3">
      <c r="B124" s="12"/>
      <c r="C124" s="13"/>
      <c r="D124" s="13"/>
      <c r="E124" s="13"/>
      <c r="F124" s="13"/>
      <c r="G124" s="13"/>
      <c r="H124" s="13"/>
      <c r="I124" s="63"/>
      <c r="J124" s="12"/>
      <c r="K124" s="15"/>
      <c r="L124" s="99"/>
      <c r="M124" s="142"/>
      <c r="N124" s="73"/>
      <c r="O124" s="73"/>
      <c r="P124" s="89"/>
      <c r="Q124" s="103"/>
      <c r="R124" s="142"/>
      <c r="S124" s="73"/>
      <c r="T124" s="73"/>
      <c r="U124" s="89"/>
      <c r="V124" s="103"/>
      <c r="W124" s="119"/>
      <c r="X124" s="120"/>
      <c r="Y124" s="120"/>
      <c r="Z124" s="127"/>
      <c r="AA124" s="42"/>
      <c r="AB124" s="120"/>
      <c r="AC124" s="120"/>
      <c r="AD124" s="120"/>
      <c r="AE124" s="136"/>
      <c r="AF124" s="30"/>
      <c r="AG124" s="116"/>
      <c r="AH124" s="42"/>
      <c r="AI124" s="42"/>
      <c r="AJ124" s="117"/>
      <c r="AL124" s="58"/>
    </row>
    <row r="125" spans="1:38" ht="24.95" customHeight="1" thickBot="1" x14ac:dyDescent="0.3">
      <c r="B125" s="12"/>
      <c r="C125" s="13"/>
      <c r="D125" s="13"/>
      <c r="E125" s="13"/>
      <c r="F125" s="13"/>
      <c r="G125" s="13"/>
      <c r="H125" s="13"/>
      <c r="I125" s="63"/>
      <c r="J125" s="12"/>
      <c r="K125" s="15"/>
      <c r="L125" s="99"/>
      <c r="M125" s="142"/>
      <c r="N125" s="73"/>
      <c r="O125" s="73"/>
      <c r="P125" s="89"/>
      <c r="Q125" s="103"/>
      <c r="R125" s="142"/>
      <c r="S125" s="73"/>
      <c r="T125" s="73"/>
      <c r="U125" s="89"/>
      <c r="V125" s="103"/>
      <c r="W125" s="119"/>
      <c r="X125" s="120"/>
      <c r="Y125" s="120"/>
      <c r="Z125" s="127"/>
      <c r="AA125" s="42"/>
      <c r="AB125" s="120"/>
      <c r="AC125" s="120"/>
      <c r="AD125" s="120"/>
      <c r="AE125" s="136"/>
      <c r="AF125" s="30"/>
      <c r="AG125" s="116"/>
      <c r="AH125" s="42"/>
      <c r="AI125" s="42"/>
      <c r="AJ125" s="117"/>
      <c r="AL125" s="58"/>
    </row>
    <row r="126" spans="1:38" ht="24.95" customHeight="1" thickBot="1" x14ac:dyDescent="0.3">
      <c r="B126" s="12"/>
      <c r="C126" s="13"/>
      <c r="D126" s="13"/>
      <c r="E126" s="13"/>
      <c r="F126" s="13"/>
      <c r="G126" s="13"/>
      <c r="H126" s="13"/>
      <c r="I126" s="63"/>
      <c r="J126" s="12"/>
      <c r="K126" s="15"/>
      <c r="L126" s="99"/>
      <c r="M126" s="142"/>
      <c r="N126" s="73"/>
      <c r="O126" s="73"/>
      <c r="P126" s="89"/>
      <c r="Q126" s="103"/>
      <c r="R126" s="142"/>
      <c r="S126" s="73"/>
      <c r="T126" s="73"/>
      <c r="U126" s="89"/>
      <c r="V126" s="103"/>
      <c r="W126" s="119"/>
      <c r="X126" s="120"/>
      <c r="Y126" s="120"/>
      <c r="Z126" s="127"/>
      <c r="AA126" s="42"/>
      <c r="AB126" s="120"/>
      <c r="AC126" s="120"/>
      <c r="AD126" s="120"/>
      <c r="AE126" s="136"/>
      <c r="AF126" s="30"/>
      <c r="AG126" s="119"/>
      <c r="AH126" s="120"/>
      <c r="AI126" s="120"/>
      <c r="AJ126" s="136"/>
      <c r="AL126" s="58"/>
    </row>
    <row r="127" spans="1:38" ht="24.95" customHeight="1" thickBot="1" x14ac:dyDescent="0.3">
      <c r="B127" s="12"/>
      <c r="C127" s="13"/>
      <c r="D127" s="13"/>
      <c r="E127" s="13"/>
      <c r="F127" s="13"/>
      <c r="G127" s="13"/>
      <c r="H127" s="13"/>
      <c r="I127" s="63"/>
      <c r="J127" s="12"/>
      <c r="K127" s="15"/>
      <c r="L127" s="99"/>
      <c r="M127" s="142"/>
      <c r="N127" s="73"/>
      <c r="O127" s="73"/>
      <c r="P127" s="89"/>
      <c r="Q127" s="103"/>
      <c r="R127" s="142"/>
      <c r="S127" s="73"/>
      <c r="T127" s="73"/>
      <c r="U127" s="89"/>
      <c r="V127" s="103"/>
      <c r="W127" s="119"/>
      <c r="X127" s="120"/>
      <c r="Y127" s="120"/>
      <c r="Z127" s="127"/>
      <c r="AA127" s="42"/>
      <c r="AB127" s="120"/>
      <c r="AC127" s="120"/>
      <c r="AD127" s="120"/>
      <c r="AE127" s="136"/>
      <c r="AF127" s="30"/>
      <c r="AG127" s="119"/>
      <c r="AH127" s="120"/>
      <c r="AI127" s="120"/>
      <c r="AJ127" s="136"/>
      <c r="AL127" s="58"/>
    </row>
    <row r="128" spans="1:38" ht="24.95" customHeight="1" thickBot="1" x14ac:dyDescent="0.3">
      <c r="B128" s="12"/>
      <c r="C128" s="13"/>
      <c r="D128" s="13"/>
      <c r="E128" s="13"/>
      <c r="F128" s="13"/>
      <c r="G128" s="13"/>
      <c r="H128" s="13"/>
      <c r="I128" s="63"/>
      <c r="J128" s="12"/>
      <c r="K128" s="15"/>
      <c r="L128" s="99"/>
      <c r="M128" s="142"/>
      <c r="N128" s="73"/>
      <c r="O128" s="73"/>
      <c r="P128" s="89"/>
      <c r="Q128" s="103"/>
      <c r="R128" s="142"/>
      <c r="S128" s="73"/>
      <c r="T128" s="73"/>
      <c r="U128" s="89"/>
      <c r="V128" s="103"/>
      <c r="W128" s="119"/>
      <c r="X128" s="120"/>
      <c r="Y128" s="120"/>
      <c r="Z128" s="127"/>
      <c r="AA128" s="42"/>
      <c r="AB128" s="120"/>
      <c r="AC128" s="120"/>
      <c r="AD128" s="120"/>
      <c r="AE128" s="136"/>
      <c r="AF128" s="30"/>
      <c r="AG128" s="119"/>
      <c r="AH128" s="120"/>
      <c r="AI128" s="120"/>
      <c r="AJ128" s="136"/>
      <c r="AL128" s="58"/>
    </row>
    <row r="129" spans="2:38" ht="24.95" customHeight="1" thickBot="1" x14ac:dyDescent="0.3">
      <c r="B129" s="12"/>
      <c r="C129" s="13"/>
      <c r="D129" s="13"/>
      <c r="E129" s="13"/>
      <c r="F129" s="13"/>
      <c r="G129" s="13"/>
      <c r="H129" s="13"/>
      <c r="I129" s="63"/>
      <c r="J129" s="12"/>
      <c r="K129" s="15"/>
      <c r="L129" s="99"/>
      <c r="M129" s="177"/>
      <c r="N129" s="178"/>
      <c r="O129" s="178"/>
      <c r="P129" s="179"/>
      <c r="Q129" s="103"/>
      <c r="R129" s="177"/>
      <c r="S129" s="178"/>
      <c r="T129" s="178"/>
      <c r="U129" s="179"/>
      <c r="V129" s="103"/>
      <c r="W129" s="180"/>
      <c r="X129" s="181"/>
      <c r="Y129" s="181"/>
      <c r="Z129" s="182"/>
      <c r="AA129" s="42"/>
      <c r="AB129" s="120"/>
      <c r="AC129" s="120"/>
      <c r="AD129" s="120"/>
      <c r="AE129" s="136"/>
      <c r="AF129" s="30"/>
      <c r="AG129" s="119"/>
      <c r="AH129" s="120"/>
      <c r="AI129" s="120"/>
      <c r="AJ129" s="136"/>
      <c r="AL129" s="58"/>
    </row>
    <row r="130" spans="2:38" ht="38.25" customHeight="1" thickBot="1" x14ac:dyDescent="0.3">
      <c r="B130" s="12"/>
      <c r="C130" s="13"/>
      <c r="D130" s="13"/>
      <c r="E130" s="13"/>
      <c r="F130" s="13"/>
      <c r="G130" s="13"/>
      <c r="H130" s="13"/>
      <c r="I130" s="14"/>
      <c r="J130" s="12"/>
      <c r="K130" s="15"/>
      <c r="L130" s="183"/>
      <c r="M130" s="415"/>
      <c r="N130" s="415"/>
      <c r="O130" s="415"/>
      <c r="P130" s="415"/>
      <c r="Q130" s="184"/>
      <c r="R130" s="184"/>
      <c r="S130" s="415"/>
      <c r="T130" s="415"/>
      <c r="U130" s="415"/>
      <c r="V130" s="184"/>
      <c r="W130" s="184"/>
      <c r="X130" s="415"/>
      <c r="Y130" s="415"/>
      <c r="Z130" s="416"/>
      <c r="AA130" s="206"/>
      <c r="AB130" s="50">
        <f>SUM(AB4:AB56)</f>
        <v>1.6500000000000001</v>
      </c>
      <c r="AC130" s="50">
        <f>SUM(AC4:AC56)</f>
        <v>1.4500000000000002</v>
      </c>
      <c r="AD130" s="50">
        <f>SUM(AD4:AD56)</f>
        <v>1.2200000000000002</v>
      </c>
      <c r="AE130" s="51">
        <f>SUM(AE4:AE56)</f>
        <v>1.07</v>
      </c>
      <c r="AG130" s="66">
        <f>SUM(AG4:AG56)</f>
        <v>0</v>
      </c>
      <c r="AH130" s="50">
        <f>SUM(AH4:AH56)</f>
        <v>0</v>
      </c>
      <c r="AI130" s="50">
        <f>SUM(AI4:AI56)</f>
        <v>0</v>
      </c>
      <c r="AJ130" s="51">
        <f>SUM(AJ4:AJ56)</f>
        <v>0</v>
      </c>
    </row>
    <row r="131" spans="2:38" ht="15.75" thickBot="1" x14ac:dyDescent="0.3"/>
    <row r="132" spans="2:38" ht="15" customHeight="1" x14ac:dyDescent="0.25">
      <c r="L132" s="205" t="s">
        <v>161</v>
      </c>
      <c r="M132" s="406" t="s">
        <v>162</v>
      </c>
      <c r="N132" s="406"/>
      <c r="O132" s="406"/>
      <c r="P132" s="407" t="s">
        <v>163</v>
      </c>
      <c r="Q132" s="407"/>
      <c r="R132" s="407"/>
      <c r="S132" s="407"/>
      <c r="T132" s="408" t="s">
        <v>164</v>
      </c>
      <c r="U132" s="408"/>
      <c r="V132" s="408"/>
      <c r="W132" s="408"/>
      <c r="X132" s="409" t="s">
        <v>165</v>
      </c>
      <c r="Y132" s="409"/>
      <c r="Z132" s="409"/>
      <c r="AA132" s="185" t="s">
        <v>175</v>
      </c>
      <c r="AB132" s="186"/>
      <c r="AC132" s="186"/>
      <c r="AD132" s="186"/>
      <c r="AE132" s="187"/>
      <c r="AF132" s="188" t="s">
        <v>243</v>
      </c>
      <c r="AG132" s="189"/>
      <c r="AH132" s="189"/>
      <c r="AI132" s="189"/>
      <c r="AJ132" s="190"/>
    </row>
    <row r="133" spans="2:38" x14ac:dyDescent="0.25">
      <c r="L133" t="s">
        <v>244</v>
      </c>
      <c r="M133" t="s">
        <v>102</v>
      </c>
      <c r="P133" t="s">
        <v>166</v>
      </c>
      <c r="T133" t="s">
        <v>95</v>
      </c>
      <c r="X133" t="s">
        <v>167</v>
      </c>
      <c r="AA133" s="191"/>
      <c r="AB133" s="49"/>
      <c r="AC133" s="49"/>
      <c r="AD133" s="49"/>
      <c r="AE133" s="192"/>
      <c r="AF133" s="193"/>
      <c r="AG133" s="194"/>
      <c r="AH133" s="194"/>
      <c r="AI133" s="194"/>
      <c r="AJ133" s="195"/>
    </row>
    <row r="134" spans="2:38" x14ac:dyDescent="0.25">
      <c r="L134" s="196"/>
      <c r="Q134" s="196"/>
      <c r="V134" s="196"/>
      <c r="AA134" s="191" t="s">
        <v>168</v>
      </c>
      <c r="AB134" s="49">
        <f>SUMIF($AF$4:$AF$129,AA134,$AB$4:$AB$129)</f>
        <v>0</v>
      </c>
      <c r="AC134" s="49">
        <f>SUMIF($AF$4:$AF$129,AA134,$AC$4:$AC$129)</f>
        <v>0</v>
      </c>
      <c r="AD134" s="49">
        <f>SUMIF($AF$4:$AF$129,AA134,$AD$4:$AD$129)</f>
        <v>0</v>
      </c>
      <c r="AE134" s="192">
        <f>SUMIF($AF$4:$AF$129,AA134,$AE$4:$AE$129)</f>
        <v>0</v>
      </c>
      <c r="AF134" s="193" t="s">
        <v>245</v>
      </c>
      <c r="AG134" s="194">
        <f>SUMIF($AK$4:$AK$129,AF134,$AG$4:$AG$129)</f>
        <v>0</v>
      </c>
      <c r="AH134" s="194">
        <f>SUMIF($AK$4:$AK$129,AF134,$AH$4:$AH$129)</f>
        <v>0</v>
      </c>
      <c r="AI134" s="194">
        <f>SUMIF($AK$4:$AK$129,AF134,$AI$4:$AI$129)</f>
        <v>0</v>
      </c>
      <c r="AJ134" s="195">
        <f>SUMIF($AK$4:$AK$129,AF134,$AJ$4:$AJ$129)</f>
        <v>0</v>
      </c>
    </row>
    <row r="135" spans="2:38" x14ac:dyDescent="0.25">
      <c r="AA135" s="191" t="s">
        <v>169</v>
      </c>
      <c r="AB135" s="49">
        <f t="shared" ref="AB135:AB145" si="2">SUMIF($AF$4:$AF$129,AA135,$AB$4:$AB$129)</f>
        <v>0</v>
      </c>
      <c r="AC135" s="49">
        <f t="shared" ref="AC135:AC145" si="3">SUMIF($AF$4:$AF$129,AA135,$AC$4:$AC$129)</f>
        <v>0</v>
      </c>
      <c r="AD135" s="49">
        <f t="shared" ref="AD135:AD145" si="4">SUMIF($AF$4:$AF$129,AA135,$AD$4:$AD$129)</f>
        <v>0</v>
      </c>
      <c r="AE135" s="192">
        <f t="shared" ref="AE135:AE145" si="5">SUMIF($AF$4:$AF$129,AA135,$AE$4:$AE$129)</f>
        <v>0</v>
      </c>
      <c r="AF135" s="193" t="s">
        <v>159</v>
      </c>
      <c r="AG135" s="194">
        <f t="shared" ref="AG135:AG145" si="6">SUMIF($AK$4:$AK$129,AF135,$AG$4:$AG$129)</f>
        <v>0</v>
      </c>
      <c r="AH135" s="194">
        <f t="shared" ref="AH135:AH145" si="7">SUMIF($AK$4:$AK$129,AF135,$AH$4:$AH$129)</f>
        <v>0</v>
      </c>
      <c r="AI135" s="194">
        <f t="shared" ref="AI135:AI145" si="8">SUMIF($AK$4:$AK$129,AF135,$AI$4:$AI$129)</f>
        <v>0</v>
      </c>
      <c r="AJ135" s="195">
        <f t="shared" ref="AJ135:AJ145" si="9">SUMIF($AK$4:$AK$129,AF135,$AJ$4:$AJ$129)</f>
        <v>0</v>
      </c>
    </row>
    <row r="136" spans="2:38" x14ac:dyDescent="0.25">
      <c r="AA136" s="191" t="s">
        <v>170</v>
      </c>
      <c r="AB136" s="49">
        <f t="shared" si="2"/>
        <v>0</v>
      </c>
      <c r="AC136" s="49">
        <f t="shared" si="3"/>
        <v>0</v>
      </c>
      <c r="AD136" s="49">
        <f t="shared" si="4"/>
        <v>0</v>
      </c>
      <c r="AE136" s="192">
        <f t="shared" si="5"/>
        <v>0</v>
      </c>
      <c r="AF136" s="193" t="s">
        <v>246</v>
      </c>
      <c r="AG136" s="194">
        <f t="shared" si="6"/>
        <v>0</v>
      </c>
      <c r="AH136" s="194">
        <f t="shared" si="7"/>
        <v>0</v>
      </c>
      <c r="AI136" s="194">
        <f t="shared" si="8"/>
        <v>0</v>
      </c>
      <c r="AJ136" s="195">
        <f t="shared" si="9"/>
        <v>0</v>
      </c>
    </row>
    <row r="137" spans="2:38" x14ac:dyDescent="0.25">
      <c r="AA137" s="197" t="s">
        <v>115</v>
      </c>
      <c r="AB137" s="49">
        <f t="shared" si="2"/>
        <v>0.35000000000000003</v>
      </c>
      <c r="AC137" s="49">
        <f t="shared" si="3"/>
        <v>0.35000000000000003</v>
      </c>
      <c r="AD137" s="49">
        <f t="shared" si="4"/>
        <v>0.35000000000000003</v>
      </c>
      <c r="AE137" s="192">
        <f t="shared" si="5"/>
        <v>0.45000000000000007</v>
      </c>
      <c r="AF137" s="193" t="s">
        <v>247</v>
      </c>
      <c r="AG137" s="194">
        <f t="shared" si="6"/>
        <v>0</v>
      </c>
      <c r="AH137" s="194">
        <f t="shared" si="7"/>
        <v>0</v>
      </c>
      <c r="AI137" s="194">
        <f t="shared" si="8"/>
        <v>0</v>
      </c>
      <c r="AJ137" s="195">
        <f t="shared" si="9"/>
        <v>0</v>
      </c>
    </row>
    <row r="138" spans="2:38" x14ac:dyDescent="0.25">
      <c r="AA138" s="191" t="s">
        <v>111</v>
      </c>
      <c r="AB138" s="49">
        <f t="shared" si="2"/>
        <v>0.8</v>
      </c>
      <c r="AC138" s="49">
        <f t="shared" si="3"/>
        <v>0.6</v>
      </c>
      <c r="AD138" s="49">
        <f t="shared" si="4"/>
        <v>0.37</v>
      </c>
      <c r="AE138" s="192">
        <f t="shared" si="5"/>
        <v>0.32</v>
      </c>
      <c r="AF138" s="193" t="s">
        <v>248</v>
      </c>
      <c r="AG138" s="194">
        <f t="shared" si="6"/>
        <v>0</v>
      </c>
      <c r="AH138" s="194">
        <f t="shared" si="7"/>
        <v>0</v>
      </c>
      <c r="AI138" s="194">
        <f t="shared" si="8"/>
        <v>0</v>
      </c>
      <c r="AJ138" s="195">
        <f t="shared" si="9"/>
        <v>0</v>
      </c>
    </row>
    <row r="139" spans="2:38" x14ac:dyDescent="0.25">
      <c r="AA139" s="191" t="s">
        <v>143</v>
      </c>
      <c r="AB139" s="49">
        <f t="shared" si="2"/>
        <v>0</v>
      </c>
      <c r="AC139" s="49">
        <f t="shared" si="3"/>
        <v>0</v>
      </c>
      <c r="AD139" s="49">
        <f t="shared" si="4"/>
        <v>0</v>
      </c>
      <c r="AE139" s="192">
        <f t="shared" si="5"/>
        <v>0</v>
      </c>
      <c r="AF139" s="193" t="s">
        <v>174</v>
      </c>
      <c r="AG139" s="194">
        <f t="shared" si="6"/>
        <v>0</v>
      </c>
      <c r="AH139" s="194">
        <f t="shared" si="7"/>
        <v>0</v>
      </c>
      <c r="AI139" s="194">
        <f t="shared" si="8"/>
        <v>0</v>
      </c>
      <c r="AJ139" s="195">
        <f t="shared" si="9"/>
        <v>0</v>
      </c>
    </row>
    <row r="140" spans="2:38" x14ac:dyDescent="0.25">
      <c r="AA140" s="191" t="s">
        <v>141</v>
      </c>
      <c r="AB140" s="49">
        <f t="shared" si="2"/>
        <v>0.2</v>
      </c>
      <c r="AC140" s="49">
        <f t="shared" si="3"/>
        <v>0.2</v>
      </c>
      <c r="AD140" s="49">
        <f t="shared" si="4"/>
        <v>0.2</v>
      </c>
      <c r="AE140" s="192">
        <f t="shared" si="5"/>
        <v>0.2</v>
      </c>
      <c r="AF140" s="193" t="s">
        <v>249</v>
      </c>
      <c r="AG140" s="194">
        <f t="shared" si="6"/>
        <v>0</v>
      </c>
      <c r="AH140" s="194">
        <f t="shared" si="7"/>
        <v>0</v>
      </c>
      <c r="AI140" s="194">
        <f t="shared" si="8"/>
        <v>0</v>
      </c>
      <c r="AJ140" s="195">
        <f t="shared" si="9"/>
        <v>0</v>
      </c>
    </row>
    <row r="141" spans="2:38" x14ac:dyDescent="0.25">
      <c r="AA141" s="191" t="s">
        <v>154</v>
      </c>
      <c r="AB141" s="49">
        <f t="shared" si="2"/>
        <v>0</v>
      </c>
      <c r="AC141" s="49">
        <f t="shared" si="3"/>
        <v>0</v>
      </c>
      <c r="AD141" s="49">
        <f t="shared" si="4"/>
        <v>0</v>
      </c>
      <c r="AE141" s="192">
        <f t="shared" si="5"/>
        <v>0</v>
      </c>
      <c r="AF141" s="193" t="s">
        <v>250</v>
      </c>
      <c r="AG141" s="194">
        <f t="shared" si="6"/>
        <v>0</v>
      </c>
      <c r="AH141" s="194">
        <f t="shared" si="7"/>
        <v>0</v>
      </c>
      <c r="AI141" s="194">
        <f t="shared" si="8"/>
        <v>0</v>
      </c>
      <c r="AJ141" s="195">
        <f t="shared" si="9"/>
        <v>0</v>
      </c>
    </row>
    <row r="142" spans="2:38" x14ac:dyDescent="0.25">
      <c r="AA142" s="191" t="s">
        <v>152</v>
      </c>
      <c r="AB142" s="49">
        <f t="shared" si="2"/>
        <v>0.1</v>
      </c>
      <c r="AC142" s="49">
        <f t="shared" si="3"/>
        <v>0.1</v>
      </c>
      <c r="AD142" s="49">
        <f t="shared" si="4"/>
        <v>0.1</v>
      </c>
      <c r="AE142" s="192">
        <f t="shared" si="5"/>
        <v>0.1</v>
      </c>
      <c r="AF142" s="193" t="s">
        <v>251</v>
      </c>
      <c r="AG142" s="194">
        <f t="shared" si="6"/>
        <v>0</v>
      </c>
      <c r="AH142" s="194">
        <f t="shared" si="7"/>
        <v>0</v>
      </c>
      <c r="AI142" s="194">
        <f t="shared" si="8"/>
        <v>0</v>
      </c>
      <c r="AJ142" s="195">
        <f t="shared" si="9"/>
        <v>0</v>
      </c>
    </row>
    <row r="143" spans="2:38" x14ac:dyDescent="0.25">
      <c r="AA143" s="191" t="s">
        <v>155</v>
      </c>
      <c r="AB143" s="49">
        <f t="shared" si="2"/>
        <v>0</v>
      </c>
      <c r="AC143" s="49">
        <f t="shared" si="3"/>
        <v>0</v>
      </c>
      <c r="AD143" s="49">
        <f t="shared" si="4"/>
        <v>0</v>
      </c>
      <c r="AE143" s="192">
        <f t="shared" si="5"/>
        <v>0</v>
      </c>
      <c r="AF143" s="193" t="s">
        <v>252</v>
      </c>
      <c r="AG143" s="194">
        <f t="shared" si="6"/>
        <v>0</v>
      </c>
      <c r="AH143" s="194">
        <f t="shared" si="7"/>
        <v>0</v>
      </c>
      <c r="AI143" s="194">
        <f t="shared" si="8"/>
        <v>0</v>
      </c>
      <c r="AJ143" s="195">
        <f t="shared" si="9"/>
        <v>0</v>
      </c>
    </row>
    <row r="144" spans="2:38" x14ac:dyDescent="0.25">
      <c r="AA144" s="191" t="s">
        <v>104</v>
      </c>
      <c r="AB144" s="49">
        <f t="shared" si="2"/>
        <v>0.2</v>
      </c>
      <c r="AC144" s="49">
        <f t="shared" si="3"/>
        <v>0.2</v>
      </c>
      <c r="AD144" s="49">
        <f t="shared" si="4"/>
        <v>0.2</v>
      </c>
      <c r="AE144" s="192">
        <f t="shared" si="5"/>
        <v>0</v>
      </c>
      <c r="AF144" s="193" t="s">
        <v>253</v>
      </c>
      <c r="AG144" s="194">
        <f t="shared" si="6"/>
        <v>0</v>
      </c>
      <c r="AH144" s="194">
        <f t="shared" si="7"/>
        <v>0</v>
      </c>
      <c r="AI144" s="194">
        <f t="shared" si="8"/>
        <v>0</v>
      </c>
      <c r="AJ144" s="195">
        <f t="shared" si="9"/>
        <v>0</v>
      </c>
    </row>
    <row r="145" spans="27:36" x14ac:dyDescent="0.25">
      <c r="AA145" s="191" t="s">
        <v>125</v>
      </c>
      <c r="AB145" s="49">
        <f t="shared" si="2"/>
        <v>0</v>
      </c>
      <c r="AC145" s="49">
        <f t="shared" si="3"/>
        <v>0</v>
      </c>
      <c r="AD145" s="49">
        <f t="shared" si="4"/>
        <v>0</v>
      </c>
      <c r="AE145" s="192">
        <f t="shared" si="5"/>
        <v>0</v>
      </c>
      <c r="AF145" s="193"/>
      <c r="AG145" s="194">
        <f t="shared" si="6"/>
        <v>0</v>
      </c>
      <c r="AH145" s="194">
        <f t="shared" si="7"/>
        <v>0</v>
      </c>
      <c r="AI145" s="194">
        <f t="shared" si="8"/>
        <v>0</v>
      </c>
      <c r="AJ145" s="195">
        <f t="shared" si="9"/>
        <v>0</v>
      </c>
    </row>
    <row r="146" spans="27:36" ht="15.75" thickBot="1" x14ac:dyDescent="0.3">
      <c r="AA146" s="198"/>
      <c r="AB146" s="199">
        <f>SUM(AB134:AB145)</f>
        <v>1.6500000000000001</v>
      </c>
      <c r="AC146" s="199">
        <f t="shared" ref="AC146:AE146" si="10">SUM(AC134:AC145)</f>
        <v>1.45</v>
      </c>
      <c r="AD146" s="199">
        <f t="shared" si="10"/>
        <v>1.22</v>
      </c>
      <c r="AE146" s="200">
        <f t="shared" si="10"/>
        <v>1.07</v>
      </c>
      <c r="AF146" s="201"/>
      <c r="AG146" s="202">
        <f>SUM(AG134:AG145)</f>
        <v>0</v>
      </c>
      <c r="AH146" s="202">
        <f t="shared" ref="AH146:AJ146" si="11">SUM(AH134:AH145)</f>
        <v>0</v>
      </c>
      <c r="AI146" s="202">
        <f t="shared" si="11"/>
        <v>0</v>
      </c>
      <c r="AJ146" s="203">
        <f t="shared" si="11"/>
        <v>0</v>
      </c>
    </row>
  </sheetData>
  <autoFilter ref="A3:AL3" xr:uid="{C279340A-6C32-480C-9A03-A19803A54B48}"/>
  <mergeCells count="12">
    <mergeCell ref="AB2:AE2"/>
    <mergeCell ref="AG2:AJ2"/>
    <mergeCell ref="M130:P130"/>
    <mergeCell ref="S130:U130"/>
    <mergeCell ref="X130:Z130"/>
    <mergeCell ref="M132:O132"/>
    <mergeCell ref="P132:S132"/>
    <mergeCell ref="T132:W132"/>
    <mergeCell ref="X132:Z132"/>
    <mergeCell ref="M2:P2"/>
    <mergeCell ref="R2:U2"/>
    <mergeCell ref="W2:Z2"/>
  </mergeCells>
  <conditionalFormatting sqref="M4:U4 W4:Z5 W7:Z8 W11:Z14 W17:Z20 R17:U20 R11:U14 R7:U8 R5:U5 M5:P20 V57:V129 Q58:Q122">
    <cfRule type="cellIs" dxfId="949" priority="950" operator="equal">
      <formula>"C"</formula>
    </cfRule>
  </conditionalFormatting>
  <conditionalFormatting sqref="M21:P22 W21:Z22 W24:Z24 M24:P24 M26:P30 W26:Z30 W32:Z34 M32:P34 M37:P45 W37:Z45 W50:Z56 M50:P56 R50:U56 R37:U45 R32:U34 R26:U30 R24:U24 R21:U22 L58:L122">
    <cfRule type="cellIs" dxfId="948" priority="949" operator="equal">
      <formula>"D"</formula>
    </cfRule>
  </conditionalFormatting>
  <conditionalFormatting sqref="M4:U4 W4:Z5 W7:Z8 W11:Z14 W17:Z22 M24:P24 W24:Z24 W26:Z30 M26:P30 M32:P34 W32:Z34 W37:Z45 M37:P45 M50:P56 W50:Z56 R50:U56 R37:U45 R32:U34 R26:U30 R24:U24 R17:U22 R11:U14 R7:U8 R5:U5 M5:P22 V57:V129 L58:L122 Q58:Q122">
    <cfRule type="cellIs" dxfId="947" priority="945" operator="equal">
      <formula>"I&amp;D"</formula>
    </cfRule>
    <cfRule type="cellIs" dxfId="946" priority="946" operator="equal">
      <formula>"L"</formula>
    </cfRule>
    <cfRule type="cellIs" dxfId="945" priority="947" operator="equal">
      <formula>"P"</formula>
    </cfRule>
    <cfRule type="cellIs" dxfId="944" priority="948" operator="equal">
      <formula>"C"</formula>
    </cfRule>
  </conditionalFormatting>
  <conditionalFormatting sqref="M24:P24 W24:Z24 W26:Z26 M26:P26 R26:U26 R24:U24">
    <cfRule type="cellIs" dxfId="943" priority="944" operator="equal">
      <formula>"C"</formula>
    </cfRule>
  </conditionalFormatting>
  <conditionalFormatting sqref="L4">
    <cfRule type="cellIs" dxfId="942" priority="943" operator="equal">
      <formula>"D"</formula>
    </cfRule>
  </conditionalFormatting>
  <conditionalFormatting sqref="L4">
    <cfRule type="cellIs" dxfId="941" priority="939" operator="equal">
      <formula>"I&amp;D"</formula>
    </cfRule>
    <cfRule type="cellIs" dxfId="940" priority="940" operator="equal">
      <formula>"L"</formula>
    </cfRule>
    <cfRule type="cellIs" dxfId="939" priority="941" operator="equal">
      <formula>"P"</formula>
    </cfRule>
    <cfRule type="cellIs" dxfId="938" priority="942" operator="equal">
      <formula>"C"</formula>
    </cfRule>
  </conditionalFormatting>
  <conditionalFormatting sqref="V4">
    <cfRule type="cellIs" dxfId="937" priority="938" operator="equal">
      <formula>"C"</formula>
    </cfRule>
  </conditionalFormatting>
  <conditionalFormatting sqref="V21">
    <cfRule type="cellIs" dxfId="936" priority="937" operator="equal">
      <formula>"D"</formula>
    </cfRule>
  </conditionalFormatting>
  <conditionalFormatting sqref="V4 V21">
    <cfRule type="cellIs" dxfId="935" priority="933" operator="equal">
      <formula>"I&amp;D"</formula>
    </cfRule>
    <cfRule type="cellIs" dxfId="934" priority="934" operator="equal">
      <formula>"L"</formula>
    </cfRule>
    <cfRule type="cellIs" dxfId="933" priority="935" operator="equal">
      <formula>"P"</formula>
    </cfRule>
    <cfRule type="cellIs" dxfId="932" priority="936" operator="equal">
      <formula>"C"</formula>
    </cfRule>
  </conditionalFormatting>
  <conditionalFormatting sqref="W6:Z6 M6:P6 R6:U6">
    <cfRule type="cellIs" dxfId="931" priority="932" operator="equal">
      <formula>"C"</formula>
    </cfRule>
  </conditionalFormatting>
  <conditionalFormatting sqref="W6:Z6 M6:P6 R6:U6">
    <cfRule type="cellIs" dxfId="930" priority="928" operator="equal">
      <formula>"I&amp;D"</formula>
    </cfRule>
    <cfRule type="cellIs" dxfId="929" priority="929" operator="equal">
      <formula>"L"</formula>
    </cfRule>
    <cfRule type="cellIs" dxfId="928" priority="930" operator="equal">
      <formula>"P"</formula>
    </cfRule>
    <cfRule type="cellIs" dxfId="927" priority="931" operator="equal">
      <formula>"C"</formula>
    </cfRule>
  </conditionalFormatting>
  <conditionalFormatting sqref="W16:Z16 M16:P16 R16:U16">
    <cfRule type="cellIs" dxfId="926" priority="913" operator="equal">
      <formula>"I&amp;D"</formula>
    </cfRule>
    <cfRule type="cellIs" dxfId="925" priority="914" operator="equal">
      <formula>"L"</formula>
    </cfRule>
    <cfRule type="cellIs" dxfId="924" priority="915" operator="equal">
      <formula>"P"</formula>
    </cfRule>
    <cfRule type="cellIs" dxfId="923" priority="916" operator="equal">
      <formula>"C"</formula>
    </cfRule>
  </conditionalFormatting>
  <conditionalFormatting sqref="W16:Z16 M16:P16 R16:U16">
    <cfRule type="cellIs" dxfId="922" priority="917" operator="equal">
      <formula>"C"</formula>
    </cfRule>
  </conditionalFormatting>
  <conditionalFormatting sqref="M9:P9 W9:Z9 R9:U9">
    <cfRule type="cellIs" dxfId="921" priority="918" operator="equal">
      <formula>"I&amp;D"</formula>
    </cfRule>
    <cfRule type="cellIs" dxfId="920" priority="919" operator="equal">
      <formula>"L"</formula>
    </cfRule>
    <cfRule type="cellIs" dxfId="919" priority="920" operator="equal">
      <formula>"P"</formula>
    </cfRule>
    <cfRule type="cellIs" dxfId="918" priority="921" operator="equal">
      <formula>"C"</formula>
    </cfRule>
  </conditionalFormatting>
  <conditionalFormatting sqref="M10:P10 W10:Z10 R10:U10">
    <cfRule type="cellIs" dxfId="917" priority="927" operator="equal">
      <formula>"C"</formula>
    </cfRule>
  </conditionalFormatting>
  <conditionalFormatting sqref="M10:P10 W10:Z10 R10:U10">
    <cfRule type="cellIs" dxfId="916" priority="923" operator="equal">
      <formula>"I&amp;D"</formula>
    </cfRule>
    <cfRule type="cellIs" dxfId="915" priority="924" operator="equal">
      <formula>"L"</formula>
    </cfRule>
    <cfRule type="cellIs" dxfId="914" priority="925" operator="equal">
      <formula>"P"</formula>
    </cfRule>
    <cfRule type="cellIs" dxfId="913" priority="926" operator="equal">
      <formula>"C"</formula>
    </cfRule>
  </conditionalFormatting>
  <conditionalFormatting sqref="W15:Z15 M15:P15 R15:U15">
    <cfRule type="cellIs" dxfId="912" priority="908" operator="equal">
      <formula>"I&amp;D"</formula>
    </cfRule>
    <cfRule type="cellIs" dxfId="911" priority="909" operator="equal">
      <formula>"L"</formula>
    </cfRule>
    <cfRule type="cellIs" dxfId="910" priority="910" operator="equal">
      <formula>"P"</formula>
    </cfRule>
    <cfRule type="cellIs" dxfId="909" priority="911" operator="equal">
      <formula>"C"</formula>
    </cfRule>
  </conditionalFormatting>
  <conditionalFormatting sqref="W15:Z15 M15:P15 R15:U15">
    <cfRule type="cellIs" dxfId="908" priority="912" operator="equal">
      <formula>"C"</formula>
    </cfRule>
  </conditionalFormatting>
  <conditionalFormatting sqref="M9:P9 W9:Z9 R9:U9">
    <cfRule type="cellIs" dxfId="907" priority="922" operator="equal">
      <formula>"C"</formula>
    </cfRule>
  </conditionalFormatting>
  <conditionalFormatting sqref="M23:P23 W23:Z23 R23:U23">
    <cfRule type="cellIs" dxfId="906" priority="903" operator="equal">
      <formula>"I&amp;D"</formula>
    </cfRule>
    <cfRule type="cellIs" dxfId="905" priority="904" operator="equal">
      <formula>"L"</formula>
    </cfRule>
    <cfRule type="cellIs" dxfId="904" priority="905" operator="equal">
      <formula>"P"</formula>
    </cfRule>
    <cfRule type="cellIs" dxfId="903" priority="906" operator="equal">
      <formula>"C"</formula>
    </cfRule>
  </conditionalFormatting>
  <conditionalFormatting sqref="W23:Z23 M23:P23 R23:U23">
    <cfRule type="cellIs" dxfId="902" priority="907" operator="equal">
      <formula>"D"</formula>
    </cfRule>
  </conditionalFormatting>
  <conditionalFormatting sqref="M23:P23 W23:Z23 R23:U23">
    <cfRule type="cellIs" dxfId="901" priority="902" operator="equal">
      <formula>"C"</formula>
    </cfRule>
  </conditionalFormatting>
  <conditionalFormatting sqref="M25:P25 W25:Z25 R25:U25">
    <cfRule type="cellIs" dxfId="900" priority="901" operator="equal">
      <formula>"D"</formula>
    </cfRule>
  </conditionalFormatting>
  <conditionalFormatting sqref="W25:Z25 M25:P25 R25:U25">
    <cfRule type="cellIs" dxfId="899" priority="897" operator="equal">
      <formula>"I&amp;D"</formula>
    </cfRule>
    <cfRule type="cellIs" dxfId="898" priority="898" operator="equal">
      <formula>"L"</formula>
    </cfRule>
    <cfRule type="cellIs" dxfId="897" priority="899" operator="equal">
      <formula>"P"</formula>
    </cfRule>
    <cfRule type="cellIs" dxfId="896" priority="900" operator="equal">
      <formula>"C"</formula>
    </cfRule>
  </conditionalFormatting>
  <conditionalFormatting sqref="W25:Z25 M25:P25 R25:U25">
    <cfRule type="cellIs" dxfId="895" priority="896" operator="equal">
      <formula>"C"</formula>
    </cfRule>
  </conditionalFormatting>
  <conditionalFormatting sqref="W31:Z31 M31:P31 R31:U31">
    <cfRule type="cellIs" dxfId="894" priority="895" operator="equal">
      <formula>"D"</formula>
    </cfRule>
  </conditionalFormatting>
  <conditionalFormatting sqref="M31:P31 W31:Z31 R31:U31">
    <cfRule type="cellIs" dxfId="893" priority="891" operator="equal">
      <formula>"I&amp;D"</formula>
    </cfRule>
    <cfRule type="cellIs" dxfId="892" priority="892" operator="equal">
      <formula>"L"</formula>
    </cfRule>
    <cfRule type="cellIs" dxfId="891" priority="893" operator="equal">
      <formula>"P"</formula>
    </cfRule>
    <cfRule type="cellIs" dxfId="890" priority="894" operator="equal">
      <formula>"C"</formula>
    </cfRule>
  </conditionalFormatting>
  <conditionalFormatting sqref="M36:P36 W36:Z36 R36:U36">
    <cfRule type="cellIs" dxfId="889" priority="890" operator="equal">
      <formula>"D"</formula>
    </cfRule>
  </conditionalFormatting>
  <conditionalFormatting sqref="W36:Z36 M36:P36 R36:U36">
    <cfRule type="cellIs" dxfId="888" priority="886" operator="equal">
      <formula>"I&amp;D"</formula>
    </cfRule>
    <cfRule type="cellIs" dxfId="887" priority="887" operator="equal">
      <formula>"L"</formula>
    </cfRule>
    <cfRule type="cellIs" dxfId="886" priority="888" operator="equal">
      <formula>"P"</formula>
    </cfRule>
    <cfRule type="cellIs" dxfId="885" priority="889" operator="equal">
      <formula>"C"</formula>
    </cfRule>
  </conditionalFormatting>
  <conditionalFormatting sqref="M35:P35 W35:Z35 R35:U35">
    <cfRule type="cellIs" dxfId="884" priority="885" operator="equal">
      <formula>"D"</formula>
    </cfRule>
  </conditionalFormatting>
  <conditionalFormatting sqref="W35:Z35 M35:P35 R35:U35">
    <cfRule type="cellIs" dxfId="883" priority="881" operator="equal">
      <formula>"I&amp;D"</formula>
    </cfRule>
    <cfRule type="cellIs" dxfId="882" priority="882" operator="equal">
      <formula>"L"</formula>
    </cfRule>
    <cfRule type="cellIs" dxfId="881" priority="883" operator="equal">
      <formula>"P"</formula>
    </cfRule>
    <cfRule type="cellIs" dxfId="880" priority="884" operator="equal">
      <formula>"C"</formula>
    </cfRule>
  </conditionalFormatting>
  <conditionalFormatting sqref="M46:N46">
    <cfRule type="cellIs" dxfId="879" priority="865" operator="equal">
      <formula>"D"</formula>
    </cfRule>
  </conditionalFormatting>
  <conditionalFormatting sqref="M46:N46">
    <cfRule type="cellIs" dxfId="878" priority="861" operator="equal">
      <formula>"I&amp;D"</formula>
    </cfRule>
    <cfRule type="cellIs" dxfId="877" priority="862" operator="equal">
      <formula>"L"</formula>
    </cfRule>
    <cfRule type="cellIs" dxfId="876" priority="863" operator="equal">
      <formula>"P"</formula>
    </cfRule>
    <cfRule type="cellIs" dxfId="875" priority="864" operator="equal">
      <formula>"C"</formula>
    </cfRule>
  </conditionalFormatting>
  <conditionalFormatting sqref="M49:N49">
    <cfRule type="cellIs" dxfId="874" priority="825" operator="equal">
      <formula>"D"</formula>
    </cfRule>
  </conditionalFormatting>
  <conditionalFormatting sqref="Q5:Q48 Q50:Q56">
    <cfRule type="cellIs" dxfId="873" priority="846" operator="equal">
      <formula>"I&amp;D"</formula>
    </cfRule>
    <cfRule type="cellIs" dxfId="872" priority="847" operator="equal">
      <formula>"L"</formula>
    </cfRule>
    <cfRule type="cellIs" dxfId="871" priority="848" operator="equal">
      <formula>"P"</formula>
    </cfRule>
    <cfRule type="cellIs" dxfId="870" priority="849" operator="equal">
      <formula>"C"</formula>
    </cfRule>
  </conditionalFormatting>
  <conditionalFormatting sqref="L5:L45 L50:L56">
    <cfRule type="cellIs" dxfId="869" priority="880" operator="equal">
      <formula>"D"</formula>
    </cfRule>
  </conditionalFormatting>
  <conditionalFormatting sqref="L5:L45 L50:L56">
    <cfRule type="cellIs" dxfId="868" priority="876" operator="equal">
      <formula>"I&amp;D"</formula>
    </cfRule>
    <cfRule type="cellIs" dxfId="867" priority="877" operator="equal">
      <formula>"L"</formula>
    </cfRule>
    <cfRule type="cellIs" dxfId="866" priority="878" operator="equal">
      <formula>"P"</formula>
    </cfRule>
    <cfRule type="cellIs" dxfId="865" priority="879" operator="equal">
      <formula>"C"</formula>
    </cfRule>
  </conditionalFormatting>
  <conditionalFormatting sqref="M128:N128">
    <cfRule type="cellIs" dxfId="864" priority="780" operator="equal">
      <formula>"D"</formula>
    </cfRule>
  </conditionalFormatting>
  <conditionalFormatting sqref="M49:N49">
    <cfRule type="cellIs" dxfId="863" priority="821" operator="equal">
      <formula>"I&amp;D"</formula>
    </cfRule>
    <cfRule type="cellIs" dxfId="862" priority="822" operator="equal">
      <formula>"L"</formula>
    </cfRule>
    <cfRule type="cellIs" dxfId="861" priority="823" operator="equal">
      <formula>"P"</formula>
    </cfRule>
    <cfRule type="cellIs" dxfId="860" priority="824" operator="equal">
      <formula>"C"</formula>
    </cfRule>
  </conditionalFormatting>
  <conditionalFormatting sqref="M47:N47">
    <cfRule type="cellIs" dxfId="859" priority="860" operator="equal">
      <formula>"D"</formula>
    </cfRule>
  </conditionalFormatting>
  <conditionalFormatting sqref="M47:N47">
    <cfRule type="cellIs" dxfId="858" priority="856" operator="equal">
      <formula>"I&amp;D"</formula>
    </cfRule>
    <cfRule type="cellIs" dxfId="857" priority="857" operator="equal">
      <formula>"L"</formula>
    </cfRule>
    <cfRule type="cellIs" dxfId="856" priority="858" operator="equal">
      <formula>"P"</formula>
    </cfRule>
    <cfRule type="cellIs" dxfId="855" priority="859" operator="equal">
      <formula>"C"</formula>
    </cfRule>
  </conditionalFormatting>
  <conditionalFormatting sqref="L46:L48">
    <cfRule type="cellIs" dxfId="854" priority="870" operator="equal">
      <formula>"D"</formula>
    </cfRule>
  </conditionalFormatting>
  <conditionalFormatting sqref="L46:L48">
    <cfRule type="cellIs" dxfId="853" priority="866" operator="equal">
      <formula>"I&amp;D"</formula>
    </cfRule>
    <cfRule type="cellIs" dxfId="852" priority="867" operator="equal">
      <formula>"L"</formula>
    </cfRule>
    <cfRule type="cellIs" dxfId="851" priority="868" operator="equal">
      <formula>"P"</formula>
    </cfRule>
    <cfRule type="cellIs" dxfId="850" priority="869" operator="equal">
      <formula>"C"</formula>
    </cfRule>
  </conditionalFormatting>
  <conditionalFormatting sqref="W49:Z49 O49:P49 R49:U49">
    <cfRule type="cellIs" dxfId="849" priority="835" operator="equal">
      <formula>"D"</formula>
    </cfRule>
  </conditionalFormatting>
  <conditionalFormatting sqref="O49:P49 W49:Z49 R49:U49">
    <cfRule type="cellIs" dxfId="848" priority="831" operator="equal">
      <formula>"I&amp;D"</formula>
    </cfRule>
    <cfRule type="cellIs" dxfId="847" priority="832" operator="equal">
      <formula>"L"</formula>
    </cfRule>
    <cfRule type="cellIs" dxfId="846" priority="833" operator="equal">
      <formula>"P"</formula>
    </cfRule>
    <cfRule type="cellIs" dxfId="845" priority="834" operator="equal">
      <formula>"C"</formula>
    </cfRule>
  </conditionalFormatting>
  <conditionalFormatting sqref="W46:Z48 O46:P48 R46:U48">
    <cfRule type="cellIs" dxfId="844" priority="875" operator="equal">
      <formula>"D"</formula>
    </cfRule>
  </conditionalFormatting>
  <conditionalFormatting sqref="O46:P48 W46:Z48 R46:U48">
    <cfRule type="cellIs" dxfId="843" priority="871" operator="equal">
      <formula>"I&amp;D"</formula>
    </cfRule>
    <cfRule type="cellIs" dxfId="842" priority="872" operator="equal">
      <formula>"L"</formula>
    </cfRule>
    <cfRule type="cellIs" dxfId="841" priority="873" operator="equal">
      <formula>"P"</formula>
    </cfRule>
    <cfRule type="cellIs" dxfId="840" priority="874" operator="equal">
      <formula>"C"</formula>
    </cfRule>
  </conditionalFormatting>
  <conditionalFormatting sqref="W57:Z57 O57:P57 R57:U57">
    <cfRule type="cellIs" dxfId="839" priority="20" operator="equal">
      <formula>"D"</formula>
    </cfRule>
  </conditionalFormatting>
  <conditionalFormatting sqref="V5:V20">
    <cfRule type="cellIs" dxfId="838" priority="841" operator="equal">
      <formula>"I&amp;D"</formula>
    </cfRule>
    <cfRule type="cellIs" dxfId="837" priority="842" operator="equal">
      <formula>"L"</formula>
    </cfRule>
    <cfRule type="cellIs" dxfId="836" priority="843" operator="equal">
      <formula>"P"</formula>
    </cfRule>
    <cfRule type="cellIs" dxfId="835" priority="844" operator="equal">
      <formula>"C"</formula>
    </cfRule>
  </conditionalFormatting>
  <conditionalFormatting sqref="Q49">
    <cfRule type="cellIs" dxfId="834" priority="816" operator="equal">
      <formula>"I&amp;D"</formula>
    </cfRule>
    <cfRule type="cellIs" dxfId="833" priority="817" operator="equal">
      <formula>"L"</formula>
    </cfRule>
    <cfRule type="cellIs" dxfId="832" priority="818" operator="equal">
      <formula>"P"</formula>
    </cfRule>
    <cfRule type="cellIs" dxfId="831" priority="819" operator="equal">
      <formula>"C"</formula>
    </cfRule>
  </conditionalFormatting>
  <conditionalFormatting sqref="V22:V48 V50:V56">
    <cfRule type="cellIs" dxfId="830" priority="836" operator="equal">
      <formula>"I&amp;D"</formula>
    </cfRule>
    <cfRule type="cellIs" dxfId="829" priority="837" operator="equal">
      <formula>"L"</formula>
    </cfRule>
    <cfRule type="cellIs" dxfId="828" priority="838" operator="equal">
      <formula>"P"</formula>
    </cfRule>
    <cfRule type="cellIs" dxfId="827" priority="839" operator="equal">
      <formula>"C"</formula>
    </cfRule>
  </conditionalFormatting>
  <conditionalFormatting sqref="W129:Z129 O129:P129 R129:U129">
    <cfRule type="cellIs" dxfId="826" priority="810" operator="equal">
      <formula>"D"</formula>
    </cfRule>
  </conditionalFormatting>
  <conditionalFormatting sqref="O129:P129 W129:Z129 R129:U129">
    <cfRule type="cellIs" dxfId="825" priority="806" operator="equal">
      <formula>"I&amp;D"</formula>
    </cfRule>
    <cfRule type="cellIs" dxfId="824" priority="807" operator="equal">
      <formula>"L"</formula>
    </cfRule>
    <cfRule type="cellIs" dxfId="823" priority="808" operator="equal">
      <formula>"P"</formula>
    </cfRule>
    <cfRule type="cellIs" dxfId="822" priority="809" operator="equal">
      <formula>"C"</formula>
    </cfRule>
  </conditionalFormatting>
  <conditionalFormatting sqref="M48:N48">
    <cfRule type="cellIs" dxfId="821" priority="855" operator="equal">
      <formula>"D"</formula>
    </cfRule>
  </conditionalFormatting>
  <conditionalFormatting sqref="M48:N48">
    <cfRule type="cellIs" dxfId="820" priority="851" operator="equal">
      <formula>"I&amp;D"</formula>
    </cfRule>
    <cfRule type="cellIs" dxfId="819" priority="852" operator="equal">
      <formula>"L"</formula>
    </cfRule>
    <cfRule type="cellIs" dxfId="818" priority="853" operator="equal">
      <formula>"P"</formula>
    </cfRule>
    <cfRule type="cellIs" dxfId="817" priority="854" operator="equal">
      <formula>"C"</formula>
    </cfRule>
  </conditionalFormatting>
  <conditionalFormatting sqref="Q5:Q48 Q50:Q56">
    <cfRule type="cellIs" dxfId="816" priority="850" operator="equal">
      <formula>"C"</formula>
    </cfRule>
  </conditionalFormatting>
  <conditionalFormatting sqref="M128:N128">
    <cfRule type="cellIs" dxfId="815" priority="776" operator="equal">
      <formula>"I&amp;D"</formula>
    </cfRule>
    <cfRule type="cellIs" dxfId="814" priority="777" operator="equal">
      <formula>"L"</formula>
    </cfRule>
    <cfRule type="cellIs" dxfId="813" priority="778" operator="equal">
      <formula>"P"</formula>
    </cfRule>
    <cfRule type="cellIs" dxfId="812" priority="779" operator="equal">
      <formula>"C"</formula>
    </cfRule>
  </conditionalFormatting>
  <conditionalFormatting sqref="V5:V20">
    <cfRule type="cellIs" dxfId="811" priority="845" operator="equal">
      <formula>"C"</formula>
    </cfRule>
  </conditionalFormatting>
  <conditionalFormatting sqref="Q129">
    <cfRule type="cellIs" dxfId="810" priority="791" operator="equal">
      <formula>"I&amp;D"</formula>
    </cfRule>
    <cfRule type="cellIs" dxfId="809" priority="792" operator="equal">
      <formula>"L"</formula>
    </cfRule>
    <cfRule type="cellIs" dxfId="808" priority="793" operator="equal">
      <formula>"P"</formula>
    </cfRule>
    <cfRule type="cellIs" dxfId="807" priority="794" operator="equal">
      <formula>"C"</formula>
    </cfRule>
  </conditionalFormatting>
  <conditionalFormatting sqref="V22:V48 V50:V56">
    <cfRule type="cellIs" dxfId="806" priority="840" operator="equal">
      <formula>"C"</formula>
    </cfRule>
  </conditionalFormatting>
  <conditionalFormatting sqref="L49">
    <cfRule type="cellIs" dxfId="805" priority="830" operator="equal">
      <formula>"D"</formula>
    </cfRule>
  </conditionalFormatting>
  <conditionalFormatting sqref="L49">
    <cfRule type="cellIs" dxfId="804" priority="826" operator="equal">
      <formula>"I&amp;D"</formula>
    </cfRule>
    <cfRule type="cellIs" dxfId="803" priority="827" operator="equal">
      <formula>"L"</formula>
    </cfRule>
    <cfRule type="cellIs" dxfId="802" priority="828" operator="equal">
      <formula>"P"</formula>
    </cfRule>
    <cfRule type="cellIs" dxfId="801" priority="829" operator="equal">
      <formula>"C"</formula>
    </cfRule>
  </conditionalFormatting>
  <conditionalFormatting sqref="W127:Z127 O127:P127 R127:U127">
    <cfRule type="cellIs" dxfId="800" priority="770" operator="equal">
      <formula>"D"</formula>
    </cfRule>
  </conditionalFormatting>
  <conditionalFormatting sqref="O127:P127 W127:Z127 R127:U127">
    <cfRule type="cellIs" dxfId="799" priority="766" operator="equal">
      <formula>"I&amp;D"</formula>
    </cfRule>
    <cfRule type="cellIs" dxfId="798" priority="767" operator="equal">
      <formula>"L"</formula>
    </cfRule>
    <cfRule type="cellIs" dxfId="797" priority="768" operator="equal">
      <formula>"P"</formula>
    </cfRule>
    <cfRule type="cellIs" dxfId="796" priority="769" operator="equal">
      <formula>"C"</formula>
    </cfRule>
  </conditionalFormatting>
  <conditionalFormatting sqref="M129:N129">
    <cfRule type="cellIs" dxfId="795" priority="800" operator="equal">
      <formula>"D"</formula>
    </cfRule>
  </conditionalFormatting>
  <conditionalFormatting sqref="M129:N129">
    <cfRule type="cellIs" dxfId="794" priority="796" operator="equal">
      <formula>"I&amp;D"</formula>
    </cfRule>
    <cfRule type="cellIs" dxfId="793" priority="797" operator="equal">
      <formula>"L"</formula>
    </cfRule>
    <cfRule type="cellIs" dxfId="792" priority="798" operator="equal">
      <formula>"P"</formula>
    </cfRule>
    <cfRule type="cellIs" dxfId="791" priority="799" operator="equal">
      <formula>"C"</formula>
    </cfRule>
  </conditionalFormatting>
  <conditionalFormatting sqref="Q49">
    <cfRule type="cellIs" dxfId="790" priority="820" operator="equal">
      <formula>"C"</formula>
    </cfRule>
  </conditionalFormatting>
  <conditionalFormatting sqref="Q127">
    <cfRule type="cellIs" dxfId="789" priority="751" operator="equal">
      <formula>"I&amp;D"</formula>
    </cfRule>
    <cfRule type="cellIs" dxfId="788" priority="752" operator="equal">
      <formula>"L"</formula>
    </cfRule>
    <cfRule type="cellIs" dxfId="787" priority="753" operator="equal">
      <formula>"P"</formula>
    </cfRule>
    <cfRule type="cellIs" dxfId="786" priority="754" operator="equal">
      <formula>"C"</formula>
    </cfRule>
  </conditionalFormatting>
  <conditionalFormatting sqref="V49">
    <cfRule type="cellIs" dxfId="785" priority="815" operator="equal">
      <formula>"C"</formula>
    </cfRule>
  </conditionalFormatting>
  <conditionalFormatting sqref="V49">
    <cfRule type="cellIs" dxfId="784" priority="811" operator="equal">
      <formula>"I&amp;D"</formula>
    </cfRule>
    <cfRule type="cellIs" dxfId="783" priority="812" operator="equal">
      <formula>"L"</formula>
    </cfRule>
    <cfRule type="cellIs" dxfId="782" priority="813" operator="equal">
      <formula>"P"</formula>
    </cfRule>
    <cfRule type="cellIs" dxfId="781" priority="814" operator="equal">
      <formula>"C"</formula>
    </cfRule>
  </conditionalFormatting>
  <conditionalFormatting sqref="Q128">
    <cfRule type="cellIs" dxfId="780" priority="771" operator="equal">
      <formula>"I&amp;D"</formula>
    </cfRule>
    <cfRule type="cellIs" dxfId="779" priority="772" operator="equal">
      <formula>"L"</formula>
    </cfRule>
    <cfRule type="cellIs" dxfId="778" priority="773" operator="equal">
      <formula>"P"</formula>
    </cfRule>
    <cfRule type="cellIs" dxfId="777" priority="774" operator="equal">
      <formula>"C"</formula>
    </cfRule>
  </conditionalFormatting>
  <conditionalFormatting sqref="M127:N127">
    <cfRule type="cellIs" dxfId="776" priority="760" operator="equal">
      <formula>"D"</formula>
    </cfRule>
  </conditionalFormatting>
  <conditionalFormatting sqref="M127:N127">
    <cfRule type="cellIs" dxfId="775" priority="756" operator="equal">
      <formula>"I&amp;D"</formula>
    </cfRule>
    <cfRule type="cellIs" dxfId="774" priority="757" operator="equal">
      <formula>"L"</formula>
    </cfRule>
    <cfRule type="cellIs" dxfId="773" priority="758" operator="equal">
      <formula>"P"</formula>
    </cfRule>
    <cfRule type="cellIs" dxfId="772" priority="759" operator="equal">
      <formula>"C"</formula>
    </cfRule>
  </conditionalFormatting>
  <conditionalFormatting sqref="L129">
    <cfRule type="cellIs" dxfId="771" priority="805" operator="equal">
      <formula>"D"</formula>
    </cfRule>
  </conditionalFormatting>
  <conditionalFormatting sqref="L129">
    <cfRule type="cellIs" dxfId="770" priority="801" operator="equal">
      <formula>"I&amp;D"</formula>
    </cfRule>
    <cfRule type="cellIs" dxfId="769" priority="802" operator="equal">
      <formula>"L"</formula>
    </cfRule>
    <cfRule type="cellIs" dxfId="768" priority="803" operator="equal">
      <formula>"P"</formula>
    </cfRule>
    <cfRule type="cellIs" dxfId="767" priority="804" operator="equal">
      <formula>"C"</formula>
    </cfRule>
  </conditionalFormatting>
  <conditionalFormatting sqref="W128:Z128 O128:P128 R128:U128">
    <cfRule type="cellIs" dxfId="766" priority="790" operator="equal">
      <formula>"D"</formula>
    </cfRule>
  </conditionalFormatting>
  <conditionalFormatting sqref="O128:P128 W128:Z128 R128:U128">
    <cfRule type="cellIs" dxfId="765" priority="786" operator="equal">
      <formula>"I&amp;D"</formula>
    </cfRule>
    <cfRule type="cellIs" dxfId="764" priority="787" operator="equal">
      <formula>"L"</formula>
    </cfRule>
    <cfRule type="cellIs" dxfId="763" priority="788" operator="equal">
      <formula>"P"</formula>
    </cfRule>
    <cfRule type="cellIs" dxfId="762" priority="789" operator="equal">
      <formula>"C"</formula>
    </cfRule>
  </conditionalFormatting>
  <conditionalFormatting sqref="Q129">
    <cfRule type="cellIs" dxfId="761" priority="795" operator="equal">
      <formula>"C"</formula>
    </cfRule>
  </conditionalFormatting>
  <conditionalFormatting sqref="W126:Z126 O126:P126 R126:U126">
    <cfRule type="cellIs" dxfId="760" priority="750" operator="equal">
      <formula>"D"</formula>
    </cfRule>
  </conditionalFormatting>
  <conditionalFormatting sqref="O126:P126 W126:Z126 R126:U126">
    <cfRule type="cellIs" dxfId="759" priority="746" operator="equal">
      <formula>"I&amp;D"</formula>
    </cfRule>
    <cfRule type="cellIs" dxfId="758" priority="747" operator="equal">
      <formula>"L"</formula>
    </cfRule>
    <cfRule type="cellIs" dxfId="757" priority="748" operator="equal">
      <formula>"P"</formula>
    </cfRule>
    <cfRule type="cellIs" dxfId="756" priority="749" operator="equal">
      <formula>"C"</formula>
    </cfRule>
  </conditionalFormatting>
  <conditionalFormatting sqref="Q126">
    <cfRule type="cellIs" dxfId="755" priority="731" operator="equal">
      <formula>"I&amp;D"</formula>
    </cfRule>
    <cfRule type="cellIs" dxfId="754" priority="732" operator="equal">
      <formula>"L"</formula>
    </cfRule>
    <cfRule type="cellIs" dxfId="753" priority="733" operator="equal">
      <formula>"P"</formula>
    </cfRule>
    <cfRule type="cellIs" dxfId="752" priority="734" operator="equal">
      <formula>"C"</formula>
    </cfRule>
  </conditionalFormatting>
  <conditionalFormatting sqref="M124:N124">
    <cfRule type="cellIs" dxfId="751" priority="700" operator="equal">
      <formula>"D"</formula>
    </cfRule>
  </conditionalFormatting>
  <conditionalFormatting sqref="M124:N124">
    <cfRule type="cellIs" dxfId="750" priority="696" operator="equal">
      <formula>"I&amp;D"</formula>
    </cfRule>
    <cfRule type="cellIs" dxfId="749" priority="697" operator="equal">
      <formula>"L"</formula>
    </cfRule>
    <cfRule type="cellIs" dxfId="748" priority="698" operator="equal">
      <formula>"P"</formula>
    </cfRule>
    <cfRule type="cellIs" dxfId="747" priority="699" operator="equal">
      <formula>"C"</formula>
    </cfRule>
  </conditionalFormatting>
  <conditionalFormatting sqref="L128">
    <cfRule type="cellIs" dxfId="746" priority="785" operator="equal">
      <formula>"D"</formula>
    </cfRule>
  </conditionalFormatting>
  <conditionalFormatting sqref="L128">
    <cfRule type="cellIs" dxfId="745" priority="781" operator="equal">
      <formula>"I&amp;D"</formula>
    </cfRule>
    <cfRule type="cellIs" dxfId="744" priority="782" operator="equal">
      <formula>"L"</formula>
    </cfRule>
    <cfRule type="cellIs" dxfId="743" priority="783" operator="equal">
      <formula>"P"</formula>
    </cfRule>
    <cfRule type="cellIs" dxfId="742" priority="784" operator="equal">
      <formula>"C"</formula>
    </cfRule>
  </conditionalFormatting>
  <conditionalFormatting sqref="Q128">
    <cfRule type="cellIs" dxfId="741" priority="775" operator="equal">
      <formula>"C"</formula>
    </cfRule>
  </conditionalFormatting>
  <conditionalFormatting sqref="W123:Z123 O123:P123 R123:U123">
    <cfRule type="cellIs" dxfId="740" priority="690" operator="equal">
      <formula>"D"</formula>
    </cfRule>
  </conditionalFormatting>
  <conditionalFormatting sqref="O123:P123 W123:Z123 R123:U123">
    <cfRule type="cellIs" dxfId="739" priority="686" operator="equal">
      <formula>"I&amp;D"</formula>
    </cfRule>
    <cfRule type="cellIs" dxfId="738" priority="687" operator="equal">
      <formula>"L"</formula>
    </cfRule>
    <cfRule type="cellIs" dxfId="737" priority="688" operator="equal">
      <formula>"P"</formula>
    </cfRule>
    <cfRule type="cellIs" dxfId="736" priority="689" operator="equal">
      <formula>"C"</formula>
    </cfRule>
  </conditionalFormatting>
  <conditionalFormatting sqref="Q123">
    <cfRule type="cellIs" dxfId="735" priority="671" operator="equal">
      <formula>"I&amp;D"</formula>
    </cfRule>
    <cfRule type="cellIs" dxfId="734" priority="672" operator="equal">
      <formula>"L"</formula>
    </cfRule>
    <cfRule type="cellIs" dxfId="733" priority="673" operator="equal">
      <formula>"P"</formula>
    </cfRule>
    <cfRule type="cellIs" dxfId="732" priority="674" operator="equal">
      <formula>"C"</formula>
    </cfRule>
  </conditionalFormatting>
  <conditionalFormatting sqref="M123:N123">
    <cfRule type="cellIs" dxfId="731" priority="680" operator="equal">
      <formula>"D"</formula>
    </cfRule>
  </conditionalFormatting>
  <conditionalFormatting sqref="M123:N123">
    <cfRule type="cellIs" dxfId="730" priority="676" operator="equal">
      <formula>"I&amp;D"</formula>
    </cfRule>
    <cfRule type="cellIs" dxfId="729" priority="677" operator="equal">
      <formula>"L"</formula>
    </cfRule>
    <cfRule type="cellIs" dxfId="728" priority="678" operator="equal">
      <formula>"P"</formula>
    </cfRule>
    <cfRule type="cellIs" dxfId="727" priority="679" operator="equal">
      <formula>"C"</formula>
    </cfRule>
  </conditionalFormatting>
  <conditionalFormatting sqref="L127">
    <cfRule type="cellIs" dxfId="726" priority="765" operator="equal">
      <formula>"D"</formula>
    </cfRule>
  </conditionalFormatting>
  <conditionalFormatting sqref="L127">
    <cfRule type="cellIs" dxfId="725" priority="761" operator="equal">
      <formula>"I&amp;D"</formula>
    </cfRule>
    <cfRule type="cellIs" dxfId="724" priority="762" operator="equal">
      <formula>"L"</formula>
    </cfRule>
    <cfRule type="cellIs" dxfId="723" priority="763" operator="equal">
      <formula>"P"</formula>
    </cfRule>
    <cfRule type="cellIs" dxfId="722" priority="764" operator="equal">
      <formula>"C"</formula>
    </cfRule>
  </conditionalFormatting>
  <conditionalFormatting sqref="Q127">
    <cfRule type="cellIs" dxfId="721" priority="755" operator="equal">
      <formula>"C"</formula>
    </cfRule>
  </conditionalFormatting>
  <conditionalFormatting sqref="M126:N126">
    <cfRule type="cellIs" dxfId="720" priority="740" operator="equal">
      <formula>"D"</formula>
    </cfRule>
  </conditionalFormatting>
  <conditionalFormatting sqref="M126:N126">
    <cfRule type="cellIs" dxfId="719" priority="736" operator="equal">
      <formula>"I&amp;D"</formula>
    </cfRule>
    <cfRule type="cellIs" dxfId="718" priority="737" operator="equal">
      <formula>"L"</formula>
    </cfRule>
    <cfRule type="cellIs" dxfId="717" priority="738" operator="equal">
      <formula>"P"</formula>
    </cfRule>
    <cfRule type="cellIs" dxfId="716" priority="739" operator="equal">
      <formula>"C"</formula>
    </cfRule>
  </conditionalFormatting>
  <conditionalFormatting sqref="L126">
    <cfRule type="cellIs" dxfId="715" priority="745" operator="equal">
      <formula>"D"</formula>
    </cfRule>
  </conditionalFormatting>
  <conditionalFormatting sqref="L126">
    <cfRule type="cellIs" dxfId="714" priority="741" operator="equal">
      <formula>"I&amp;D"</formula>
    </cfRule>
    <cfRule type="cellIs" dxfId="713" priority="742" operator="equal">
      <formula>"L"</formula>
    </cfRule>
    <cfRule type="cellIs" dxfId="712" priority="743" operator="equal">
      <formula>"P"</formula>
    </cfRule>
    <cfRule type="cellIs" dxfId="711" priority="744" operator="equal">
      <formula>"C"</formula>
    </cfRule>
  </conditionalFormatting>
  <conditionalFormatting sqref="Q126">
    <cfRule type="cellIs" dxfId="710" priority="735" operator="equal">
      <formula>"C"</formula>
    </cfRule>
  </conditionalFormatting>
  <conditionalFormatting sqref="W125:Z125 O125:P125 R125:U125">
    <cfRule type="cellIs" dxfId="709" priority="730" operator="equal">
      <formula>"D"</formula>
    </cfRule>
  </conditionalFormatting>
  <conditionalFormatting sqref="O125:P125 W125:Z125 R125:U125">
    <cfRule type="cellIs" dxfId="708" priority="726" operator="equal">
      <formula>"I&amp;D"</formula>
    </cfRule>
    <cfRule type="cellIs" dxfId="707" priority="727" operator="equal">
      <formula>"L"</formula>
    </cfRule>
    <cfRule type="cellIs" dxfId="706" priority="728" operator="equal">
      <formula>"P"</formula>
    </cfRule>
    <cfRule type="cellIs" dxfId="705" priority="729" operator="equal">
      <formula>"C"</formula>
    </cfRule>
  </conditionalFormatting>
  <conditionalFormatting sqref="Q125">
    <cfRule type="cellIs" dxfId="704" priority="711" operator="equal">
      <formula>"I&amp;D"</formula>
    </cfRule>
    <cfRule type="cellIs" dxfId="703" priority="712" operator="equal">
      <formula>"L"</formula>
    </cfRule>
    <cfRule type="cellIs" dxfId="702" priority="713" operator="equal">
      <formula>"P"</formula>
    </cfRule>
    <cfRule type="cellIs" dxfId="701" priority="714" operator="equal">
      <formula>"C"</formula>
    </cfRule>
  </conditionalFormatting>
  <conditionalFormatting sqref="M125:N125">
    <cfRule type="cellIs" dxfId="700" priority="720" operator="equal">
      <formula>"D"</formula>
    </cfRule>
  </conditionalFormatting>
  <conditionalFormatting sqref="M125:N125">
    <cfRule type="cellIs" dxfId="699" priority="716" operator="equal">
      <formula>"I&amp;D"</formula>
    </cfRule>
    <cfRule type="cellIs" dxfId="698" priority="717" operator="equal">
      <formula>"L"</formula>
    </cfRule>
    <cfRule type="cellIs" dxfId="697" priority="718" operator="equal">
      <formula>"P"</formula>
    </cfRule>
    <cfRule type="cellIs" dxfId="696" priority="719" operator="equal">
      <formula>"C"</formula>
    </cfRule>
  </conditionalFormatting>
  <conditionalFormatting sqref="Q124">
    <cfRule type="cellIs" dxfId="695" priority="691" operator="equal">
      <formula>"I&amp;D"</formula>
    </cfRule>
    <cfRule type="cellIs" dxfId="694" priority="692" operator="equal">
      <formula>"L"</formula>
    </cfRule>
    <cfRule type="cellIs" dxfId="693" priority="693" operator="equal">
      <formula>"P"</formula>
    </cfRule>
    <cfRule type="cellIs" dxfId="692" priority="694" operator="equal">
      <formula>"C"</formula>
    </cfRule>
  </conditionalFormatting>
  <conditionalFormatting sqref="L125">
    <cfRule type="cellIs" dxfId="691" priority="725" operator="equal">
      <formula>"D"</formula>
    </cfRule>
  </conditionalFormatting>
  <conditionalFormatting sqref="L125">
    <cfRule type="cellIs" dxfId="690" priority="721" operator="equal">
      <formula>"I&amp;D"</formula>
    </cfRule>
    <cfRule type="cellIs" dxfId="689" priority="722" operator="equal">
      <formula>"L"</formula>
    </cfRule>
    <cfRule type="cellIs" dxfId="688" priority="723" operator="equal">
      <formula>"P"</formula>
    </cfRule>
    <cfRule type="cellIs" dxfId="687" priority="724" operator="equal">
      <formula>"C"</formula>
    </cfRule>
  </conditionalFormatting>
  <conditionalFormatting sqref="W124:Z124 O124:P124 R124:U124">
    <cfRule type="cellIs" dxfId="686" priority="710" operator="equal">
      <formula>"D"</formula>
    </cfRule>
  </conditionalFormatting>
  <conditionalFormatting sqref="O124:P124 W124:Z124 R124:U124">
    <cfRule type="cellIs" dxfId="685" priority="706" operator="equal">
      <formula>"I&amp;D"</formula>
    </cfRule>
    <cfRule type="cellIs" dxfId="684" priority="707" operator="equal">
      <formula>"L"</formula>
    </cfRule>
    <cfRule type="cellIs" dxfId="683" priority="708" operator="equal">
      <formula>"P"</formula>
    </cfRule>
    <cfRule type="cellIs" dxfId="682" priority="709" operator="equal">
      <formula>"C"</formula>
    </cfRule>
  </conditionalFormatting>
  <conditionalFormatting sqref="Q125">
    <cfRule type="cellIs" dxfId="681" priority="715" operator="equal">
      <formula>"C"</formula>
    </cfRule>
  </conditionalFormatting>
  <conditionalFormatting sqref="L124">
    <cfRule type="cellIs" dxfId="680" priority="705" operator="equal">
      <formula>"D"</formula>
    </cfRule>
  </conditionalFormatting>
  <conditionalFormatting sqref="L124">
    <cfRule type="cellIs" dxfId="679" priority="701" operator="equal">
      <formula>"I&amp;D"</formula>
    </cfRule>
    <cfRule type="cellIs" dxfId="678" priority="702" operator="equal">
      <formula>"L"</formula>
    </cfRule>
    <cfRule type="cellIs" dxfId="677" priority="703" operator="equal">
      <formula>"P"</formula>
    </cfRule>
    <cfRule type="cellIs" dxfId="676" priority="704" operator="equal">
      <formula>"C"</formula>
    </cfRule>
  </conditionalFormatting>
  <conditionalFormatting sqref="Q124">
    <cfRule type="cellIs" dxfId="675" priority="695" operator="equal">
      <formula>"C"</formula>
    </cfRule>
  </conditionalFormatting>
  <conditionalFormatting sqref="L123">
    <cfRule type="cellIs" dxfId="674" priority="685" operator="equal">
      <formula>"D"</formula>
    </cfRule>
  </conditionalFormatting>
  <conditionalFormatting sqref="L123">
    <cfRule type="cellIs" dxfId="673" priority="681" operator="equal">
      <formula>"I&amp;D"</formula>
    </cfRule>
    <cfRule type="cellIs" dxfId="672" priority="682" operator="equal">
      <formula>"L"</formula>
    </cfRule>
    <cfRule type="cellIs" dxfId="671" priority="683" operator="equal">
      <formula>"P"</formula>
    </cfRule>
    <cfRule type="cellIs" dxfId="670" priority="684" operator="equal">
      <formula>"C"</formula>
    </cfRule>
  </conditionalFormatting>
  <conditionalFormatting sqref="Q123">
    <cfRule type="cellIs" dxfId="669" priority="675" operator="equal">
      <formula>"C"</formula>
    </cfRule>
  </conditionalFormatting>
  <conditionalFormatting sqref="O122:P122 W122:Z122 R122:U122">
    <cfRule type="cellIs" dxfId="668" priority="666" operator="equal">
      <formula>"I&amp;D"</formula>
    </cfRule>
    <cfRule type="cellIs" dxfId="667" priority="667" operator="equal">
      <formula>"L"</formula>
    </cfRule>
    <cfRule type="cellIs" dxfId="666" priority="668" operator="equal">
      <formula>"P"</formula>
    </cfRule>
    <cfRule type="cellIs" dxfId="665" priority="669" operator="equal">
      <formula>"C"</formula>
    </cfRule>
  </conditionalFormatting>
  <conditionalFormatting sqref="W122:Z122 O122:P122 R122:U122">
    <cfRule type="cellIs" dxfId="664" priority="670" operator="equal">
      <formula>"D"</formula>
    </cfRule>
  </conditionalFormatting>
  <conditionalFormatting sqref="M99:N99">
    <cfRule type="cellIs" dxfId="663" priority="435" operator="equal">
      <formula>"D"</formula>
    </cfRule>
  </conditionalFormatting>
  <conditionalFormatting sqref="M99:N99">
    <cfRule type="cellIs" dxfId="662" priority="431" operator="equal">
      <formula>"I&amp;D"</formula>
    </cfRule>
    <cfRule type="cellIs" dxfId="661" priority="432" operator="equal">
      <formula>"L"</formula>
    </cfRule>
    <cfRule type="cellIs" dxfId="660" priority="433" operator="equal">
      <formula>"P"</formula>
    </cfRule>
    <cfRule type="cellIs" dxfId="659" priority="434" operator="equal">
      <formula>"C"</formula>
    </cfRule>
  </conditionalFormatting>
  <conditionalFormatting sqref="W98:Z98 O98:P98 R98:U98">
    <cfRule type="cellIs" dxfId="658" priority="430" operator="equal">
      <formula>"D"</formula>
    </cfRule>
  </conditionalFormatting>
  <conditionalFormatting sqref="O98:P98 W98:Z98 R98:U98">
    <cfRule type="cellIs" dxfId="657" priority="426" operator="equal">
      <formula>"I&amp;D"</formula>
    </cfRule>
    <cfRule type="cellIs" dxfId="656" priority="427" operator="equal">
      <formula>"L"</formula>
    </cfRule>
    <cfRule type="cellIs" dxfId="655" priority="428" operator="equal">
      <formula>"P"</formula>
    </cfRule>
    <cfRule type="cellIs" dxfId="654" priority="429" operator="equal">
      <formula>"C"</formula>
    </cfRule>
  </conditionalFormatting>
  <conditionalFormatting sqref="M98:N98">
    <cfRule type="cellIs" dxfId="653" priority="425" operator="equal">
      <formula>"D"</formula>
    </cfRule>
  </conditionalFormatting>
  <conditionalFormatting sqref="M98:N98">
    <cfRule type="cellIs" dxfId="652" priority="421" operator="equal">
      <formula>"I&amp;D"</formula>
    </cfRule>
    <cfRule type="cellIs" dxfId="651" priority="422" operator="equal">
      <formula>"L"</formula>
    </cfRule>
    <cfRule type="cellIs" dxfId="650" priority="423" operator="equal">
      <formula>"P"</formula>
    </cfRule>
    <cfRule type="cellIs" dxfId="649" priority="424" operator="equal">
      <formula>"C"</formula>
    </cfRule>
  </conditionalFormatting>
  <conditionalFormatting sqref="W97:Z97 O97:P97 R97:U97">
    <cfRule type="cellIs" dxfId="648" priority="420" operator="equal">
      <formula>"D"</formula>
    </cfRule>
  </conditionalFormatting>
  <conditionalFormatting sqref="O97:P97 W97:Z97 R97:U97">
    <cfRule type="cellIs" dxfId="647" priority="416" operator="equal">
      <formula>"I&amp;D"</formula>
    </cfRule>
    <cfRule type="cellIs" dxfId="646" priority="417" operator="equal">
      <formula>"L"</formula>
    </cfRule>
    <cfRule type="cellIs" dxfId="645" priority="418" operator="equal">
      <formula>"P"</formula>
    </cfRule>
    <cfRule type="cellIs" dxfId="644" priority="419" operator="equal">
      <formula>"C"</formula>
    </cfRule>
  </conditionalFormatting>
  <conditionalFormatting sqref="M122:N122">
    <cfRule type="cellIs" dxfId="643" priority="665" operator="equal">
      <formula>"D"</formula>
    </cfRule>
  </conditionalFormatting>
  <conditionalFormatting sqref="M122:N122">
    <cfRule type="cellIs" dxfId="642" priority="661" operator="equal">
      <formula>"I&amp;D"</formula>
    </cfRule>
    <cfRule type="cellIs" dxfId="641" priority="662" operator="equal">
      <formula>"L"</formula>
    </cfRule>
    <cfRule type="cellIs" dxfId="640" priority="663" operator="equal">
      <formula>"P"</formula>
    </cfRule>
    <cfRule type="cellIs" dxfId="639" priority="664" operator="equal">
      <formula>"C"</formula>
    </cfRule>
  </conditionalFormatting>
  <conditionalFormatting sqref="M120:N120">
    <cfRule type="cellIs" dxfId="638" priority="645" operator="equal">
      <formula>"D"</formula>
    </cfRule>
  </conditionalFormatting>
  <conditionalFormatting sqref="W121:Z121 O121:P121 R121:U121">
    <cfRule type="cellIs" dxfId="637" priority="660" operator="equal">
      <formula>"D"</formula>
    </cfRule>
  </conditionalFormatting>
  <conditionalFormatting sqref="O121:P121 W121:Z121 R121:U121">
    <cfRule type="cellIs" dxfId="636" priority="656" operator="equal">
      <formula>"I&amp;D"</formula>
    </cfRule>
    <cfRule type="cellIs" dxfId="635" priority="657" operator="equal">
      <formula>"L"</formula>
    </cfRule>
    <cfRule type="cellIs" dxfId="634" priority="658" operator="equal">
      <formula>"P"</formula>
    </cfRule>
    <cfRule type="cellIs" dxfId="633" priority="659" operator="equal">
      <formula>"C"</formula>
    </cfRule>
  </conditionalFormatting>
  <conditionalFormatting sqref="M120:N120">
    <cfRule type="cellIs" dxfId="632" priority="641" operator="equal">
      <formula>"I&amp;D"</formula>
    </cfRule>
    <cfRule type="cellIs" dxfId="631" priority="642" operator="equal">
      <formula>"L"</formula>
    </cfRule>
    <cfRule type="cellIs" dxfId="630" priority="643" operator="equal">
      <formula>"P"</formula>
    </cfRule>
    <cfRule type="cellIs" dxfId="629" priority="644" operator="equal">
      <formula>"C"</formula>
    </cfRule>
  </conditionalFormatting>
  <conditionalFormatting sqref="W119:Z119 O119:P119 R119:U119">
    <cfRule type="cellIs" dxfId="628" priority="640" operator="equal">
      <formula>"D"</formula>
    </cfRule>
  </conditionalFormatting>
  <conditionalFormatting sqref="O119:P119 W119:Z119 R119:U119">
    <cfRule type="cellIs" dxfId="627" priority="636" operator="equal">
      <formula>"I&amp;D"</formula>
    </cfRule>
    <cfRule type="cellIs" dxfId="626" priority="637" operator="equal">
      <formula>"L"</formula>
    </cfRule>
    <cfRule type="cellIs" dxfId="625" priority="638" operator="equal">
      <formula>"P"</formula>
    </cfRule>
    <cfRule type="cellIs" dxfId="624" priority="639" operator="equal">
      <formula>"C"</formula>
    </cfRule>
  </conditionalFormatting>
  <conditionalFormatting sqref="M121:N121">
    <cfRule type="cellIs" dxfId="623" priority="655" operator="equal">
      <formula>"D"</formula>
    </cfRule>
  </conditionalFormatting>
  <conditionalFormatting sqref="M121:N121">
    <cfRule type="cellIs" dxfId="622" priority="651" operator="equal">
      <formula>"I&amp;D"</formula>
    </cfRule>
    <cfRule type="cellIs" dxfId="621" priority="652" operator="equal">
      <formula>"L"</formula>
    </cfRule>
    <cfRule type="cellIs" dxfId="620" priority="653" operator="equal">
      <formula>"P"</formula>
    </cfRule>
    <cfRule type="cellIs" dxfId="619" priority="654" operator="equal">
      <formula>"C"</formula>
    </cfRule>
  </conditionalFormatting>
  <conditionalFormatting sqref="M119:N119">
    <cfRule type="cellIs" dxfId="618" priority="635" operator="equal">
      <formula>"D"</formula>
    </cfRule>
  </conditionalFormatting>
  <conditionalFormatting sqref="M119:N119">
    <cfRule type="cellIs" dxfId="617" priority="631" operator="equal">
      <formula>"I&amp;D"</formula>
    </cfRule>
    <cfRule type="cellIs" dxfId="616" priority="632" operator="equal">
      <formula>"L"</formula>
    </cfRule>
    <cfRule type="cellIs" dxfId="615" priority="633" operator="equal">
      <formula>"P"</formula>
    </cfRule>
    <cfRule type="cellIs" dxfId="614" priority="634" operator="equal">
      <formula>"C"</formula>
    </cfRule>
  </conditionalFormatting>
  <conditionalFormatting sqref="W120:Z120 O120:P120 R120:U120">
    <cfRule type="cellIs" dxfId="613" priority="650" operator="equal">
      <formula>"D"</formula>
    </cfRule>
  </conditionalFormatting>
  <conditionalFormatting sqref="O120:P120 W120:Z120 R120:U120">
    <cfRule type="cellIs" dxfId="612" priority="646" operator="equal">
      <formula>"I&amp;D"</formula>
    </cfRule>
    <cfRule type="cellIs" dxfId="611" priority="647" operator="equal">
      <formula>"L"</formula>
    </cfRule>
    <cfRule type="cellIs" dxfId="610" priority="648" operator="equal">
      <formula>"P"</formula>
    </cfRule>
    <cfRule type="cellIs" dxfId="609" priority="649" operator="equal">
      <formula>"C"</formula>
    </cfRule>
  </conditionalFormatting>
  <conditionalFormatting sqref="W118:Z118 O118:P118 R118:U118">
    <cfRule type="cellIs" dxfId="608" priority="630" operator="equal">
      <formula>"D"</formula>
    </cfRule>
  </conditionalFormatting>
  <conditionalFormatting sqref="O118:P118 W118:Z118 R118:U118">
    <cfRule type="cellIs" dxfId="607" priority="626" operator="equal">
      <formula>"I&amp;D"</formula>
    </cfRule>
    <cfRule type="cellIs" dxfId="606" priority="627" operator="equal">
      <formula>"L"</formula>
    </cfRule>
    <cfRule type="cellIs" dxfId="605" priority="628" operator="equal">
      <formula>"P"</formula>
    </cfRule>
    <cfRule type="cellIs" dxfId="604" priority="629" operator="equal">
      <formula>"C"</formula>
    </cfRule>
  </conditionalFormatting>
  <conditionalFormatting sqref="M116:N116">
    <cfRule type="cellIs" dxfId="603" priority="605" operator="equal">
      <formula>"D"</formula>
    </cfRule>
  </conditionalFormatting>
  <conditionalFormatting sqref="M116:N116">
    <cfRule type="cellIs" dxfId="602" priority="601" operator="equal">
      <formula>"I&amp;D"</formula>
    </cfRule>
    <cfRule type="cellIs" dxfId="601" priority="602" operator="equal">
      <formula>"L"</formula>
    </cfRule>
    <cfRule type="cellIs" dxfId="600" priority="603" operator="equal">
      <formula>"P"</formula>
    </cfRule>
    <cfRule type="cellIs" dxfId="599" priority="604" operator="equal">
      <formula>"C"</formula>
    </cfRule>
  </conditionalFormatting>
  <conditionalFormatting sqref="W115:Z115 O115:P115 R115:U115">
    <cfRule type="cellIs" dxfId="598" priority="600" operator="equal">
      <formula>"D"</formula>
    </cfRule>
  </conditionalFormatting>
  <conditionalFormatting sqref="O115:P115 W115:Z115 R115:U115">
    <cfRule type="cellIs" dxfId="597" priority="596" operator="equal">
      <formula>"I&amp;D"</formula>
    </cfRule>
    <cfRule type="cellIs" dxfId="596" priority="597" operator="equal">
      <formula>"L"</formula>
    </cfRule>
    <cfRule type="cellIs" dxfId="595" priority="598" operator="equal">
      <formula>"P"</formula>
    </cfRule>
    <cfRule type="cellIs" dxfId="594" priority="599" operator="equal">
      <formula>"C"</formula>
    </cfRule>
  </conditionalFormatting>
  <conditionalFormatting sqref="M115:N115">
    <cfRule type="cellIs" dxfId="593" priority="595" operator="equal">
      <formula>"D"</formula>
    </cfRule>
  </conditionalFormatting>
  <conditionalFormatting sqref="M115:N115">
    <cfRule type="cellIs" dxfId="592" priority="591" operator="equal">
      <formula>"I&amp;D"</formula>
    </cfRule>
    <cfRule type="cellIs" dxfId="591" priority="592" operator="equal">
      <formula>"L"</formula>
    </cfRule>
    <cfRule type="cellIs" dxfId="590" priority="593" operator="equal">
      <formula>"P"</formula>
    </cfRule>
    <cfRule type="cellIs" dxfId="589" priority="594" operator="equal">
      <formula>"C"</formula>
    </cfRule>
  </conditionalFormatting>
  <conditionalFormatting sqref="W114:Z114 O114:P114 R114:U114">
    <cfRule type="cellIs" dxfId="588" priority="590" operator="equal">
      <formula>"D"</formula>
    </cfRule>
  </conditionalFormatting>
  <conditionalFormatting sqref="O114:P114 W114:Z114 R114:U114">
    <cfRule type="cellIs" dxfId="587" priority="586" operator="equal">
      <formula>"I&amp;D"</formula>
    </cfRule>
    <cfRule type="cellIs" dxfId="586" priority="587" operator="equal">
      <formula>"L"</formula>
    </cfRule>
    <cfRule type="cellIs" dxfId="585" priority="588" operator="equal">
      <formula>"P"</formula>
    </cfRule>
    <cfRule type="cellIs" dxfId="584" priority="589" operator="equal">
      <formula>"C"</formula>
    </cfRule>
  </conditionalFormatting>
  <conditionalFormatting sqref="M118:N118">
    <cfRule type="cellIs" dxfId="583" priority="625" operator="equal">
      <formula>"D"</formula>
    </cfRule>
  </conditionalFormatting>
  <conditionalFormatting sqref="M118:N118">
    <cfRule type="cellIs" dxfId="582" priority="621" operator="equal">
      <formula>"I&amp;D"</formula>
    </cfRule>
    <cfRule type="cellIs" dxfId="581" priority="622" operator="equal">
      <formula>"L"</formula>
    </cfRule>
    <cfRule type="cellIs" dxfId="580" priority="623" operator="equal">
      <formula>"P"</formula>
    </cfRule>
    <cfRule type="cellIs" dxfId="579" priority="624" operator="equal">
      <formula>"C"</formula>
    </cfRule>
  </conditionalFormatting>
  <conditionalFormatting sqref="W117:Z117 O117:P117 R117:U117">
    <cfRule type="cellIs" dxfId="578" priority="620" operator="equal">
      <formula>"D"</formula>
    </cfRule>
  </conditionalFormatting>
  <conditionalFormatting sqref="O117:P117 W117:Z117 R117:U117">
    <cfRule type="cellIs" dxfId="577" priority="616" operator="equal">
      <formula>"I&amp;D"</formula>
    </cfRule>
    <cfRule type="cellIs" dxfId="576" priority="617" operator="equal">
      <formula>"L"</formula>
    </cfRule>
    <cfRule type="cellIs" dxfId="575" priority="618" operator="equal">
      <formula>"P"</formula>
    </cfRule>
    <cfRule type="cellIs" dxfId="574" priority="619" operator="equal">
      <formula>"C"</formula>
    </cfRule>
  </conditionalFormatting>
  <conditionalFormatting sqref="W111:Z111 O111:P111 R111:U111">
    <cfRule type="cellIs" dxfId="573" priority="560" operator="equal">
      <formula>"D"</formula>
    </cfRule>
  </conditionalFormatting>
  <conditionalFormatting sqref="O111:P111 W111:Z111 R111:U111">
    <cfRule type="cellIs" dxfId="572" priority="556" operator="equal">
      <formula>"I&amp;D"</formula>
    </cfRule>
    <cfRule type="cellIs" dxfId="571" priority="557" operator="equal">
      <formula>"L"</formula>
    </cfRule>
    <cfRule type="cellIs" dxfId="570" priority="558" operator="equal">
      <formula>"P"</formula>
    </cfRule>
    <cfRule type="cellIs" dxfId="569" priority="559" operator="equal">
      <formula>"C"</formula>
    </cfRule>
  </conditionalFormatting>
  <conditionalFormatting sqref="M117:N117">
    <cfRule type="cellIs" dxfId="568" priority="615" operator="equal">
      <formula>"D"</formula>
    </cfRule>
  </conditionalFormatting>
  <conditionalFormatting sqref="M117:N117">
    <cfRule type="cellIs" dxfId="567" priority="611" operator="equal">
      <formula>"I&amp;D"</formula>
    </cfRule>
    <cfRule type="cellIs" dxfId="566" priority="612" operator="equal">
      <formula>"L"</formula>
    </cfRule>
    <cfRule type="cellIs" dxfId="565" priority="613" operator="equal">
      <formula>"P"</formula>
    </cfRule>
    <cfRule type="cellIs" dxfId="564" priority="614" operator="equal">
      <formula>"C"</formula>
    </cfRule>
  </conditionalFormatting>
  <conditionalFormatting sqref="M111:N111">
    <cfRule type="cellIs" dxfId="563" priority="555" operator="equal">
      <formula>"D"</formula>
    </cfRule>
  </conditionalFormatting>
  <conditionalFormatting sqref="M111:N111">
    <cfRule type="cellIs" dxfId="562" priority="551" operator="equal">
      <formula>"I&amp;D"</formula>
    </cfRule>
    <cfRule type="cellIs" dxfId="561" priority="552" operator="equal">
      <formula>"L"</formula>
    </cfRule>
    <cfRule type="cellIs" dxfId="560" priority="553" operator="equal">
      <formula>"P"</formula>
    </cfRule>
    <cfRule type="cellIs" dxfId="559" priority="554" operator="equal">
      <formula>"C"</formula>
    </cfRule>
  </conditionalFormatting>
  <conditionalFormatting sqref="W116:Z116 O116:P116 R116:U116">
    <cfRule type="cellIs" dxfId="558" priority="610" operator="equal">
      <formula>"D"</formula>
    </cfRule>
  </conditionalFormatting>
  <conditionalFormatting sqref="O116:P116 W116:Z116 R116:U116">
    <cfRule type="cellIs" dxfId="557" priority="606" operator="equal">
      <formula>"I&amp;D"</formula>
    </cfRule>
    <cfRule type="cellIs" dxfId="556" priority="607" operator="equal">
      <formula>"L"</formula>
    </cfRule>
    <cfRule type="cellIs" dxfId="555" priority="608" operator="equal">
      <formula>"P"</formula>
    </cfRule>
    <cfRule type="cellIs" dxfId="554" priority="609" operator="equal">
      <formula>"C"</formula>
    </cfRule>
  </conditionalFormatting>
  <conditionalFormatting sqref="W110:Z110 O110:P110 R110:U110">
    <cfRule type="cellIs" dxfId="553" priority="550" operator="equal">
      <formula>"D"</formula>
    </cfRule>
  </conditionalFormatting>
  <conditionalFormatting sqref="O110:P110 W110:Z110 R110:U110">
    <cfRule type="cellIs" dxfId="552" priority="546" operator="equal">
      <formula>"I&amp;D"</formula>
    </cfRule>
    <cfRule type="cellIs" dxfId="551" priority="547" operator="equal">
      <formula>"L"</formula>
    </cfRule>
    <cfRule type="cellIs" dxfId="550" priority="548" operator="equal">
      <formula>"P"</formula>
    </cfRule>
    <cfRule type="cellIs" dxfId="549" priority="549" operator="equal">
      <formula>"C"</formula>
    </cfRule>
  </conditionalFormatting>
  <conditionalFormatting sqref="M114:N114">
    <cfRule type="cellIs" dxfId="548" priority="585" operator="equal">
      <formula>"D"</formula>
    </cfRule>
  </conditionalFormatting>
  <conditionalFormatting sqref="M114:N114">
    <cfRule type="cellIs" dxfId="547" priority="581" operator="equal">
      <formula>"I&amp;D"</formula>
    </cfRule>
    <cfRule type="cellIs" dxfId="546" priority="582" operator="equal">
      <formula>"L"</formula>
    </cfRule>
    <cfRule type="cellIs" dxfId="545" priority="583" operator="equal">
      <formula>"P"</formula>
    </cfRule>
    <cfRule type="cellIs" dxfId="544" priority="584" operator="equal">
      <formula>"C"</formula>
    </cfRule>
  </conditionalFormatting>
  <conditionalFormatting sqref="W113:Z113 O113:P113 R113:U113">
    <cfRule type="cellIs" dxfId="543" priority="580" operator="equal">
      <formula>"D"</formula>
    </cfRule>
  </conditionalFormatting>
  <conditionalFormatting sqref="O113:P113 W113:Z113 R113:U113">
    <cfRule type="cellIs" dxfId="542" priority="576" operator="equal">
      <formula>"I&amp;D"</formula>
    </cfRule>
    <cfRule type="cellIs" dxfId="541" priority="577" operator="equal">
      <formula>"L"</formula>
    </cfRule>
    <cfRule type="cellIs" dxfId="540" priority="578" operator="equal">
      <formula>"P"</formula>
    </cfRule>
    <cfRule type="cellIs" dxfId="539" priority="579" operator="equal">
      <formula>"C"</formula>
    </cfRule>
  </conditionalFormatting>
  <conditionalFormatting sqref="M90:N90">
    <cfRule type="cellIs" dxfId="538" priority="345" operator="equal">
      <formula>"D"</formula>
    </cfRule>
  </conditionalFormatting>
  <conditionalFormatting sqref="M90:N90">
    <cfRule type="cellIs" dxfId="537" priority="341" operator="equal">
      <formula>"I&amp;D"</formula>
    </cfRule>
    <cfRule type="cellIs" dxfId="536" priority="342" operator="equal">
      <formula>"L"</formula>
    </cfRule>
    <cfRule type="cellIs" dxfId="535" priority="343" operator="equal">
      <formula>"P"</formula>
    </cfRule>
    <cfRule type="cellIs" dxfId="534" priority="344" operator="equal">
      <formula>"C"</formula>
    </cfRule>
  </conditionalFormatting>
  <conditionalFormatting sqref="W89:Z89 O89:P89 R89:U89">
    <cfRule type="cellIs" dxfId="533" priority="340" operator="equal">
      <formula>"D"</formula>
    </cfRule>
  </conditionalFormatting>
  <conditionalFormatting sqref="O89:P89 W89:Z89 R89:U89">
    <cfRule type="cellIs" dxfId="532" priority="336" operator="equal">
      <formula>"I&amp;D"</formula>
    </cfRule>
    <cfRule type="cellIs" dxfId="531" priority="337" operator="equal">
      <formula>"L"</formula>
    </cfRule>
    <cfRule type="cellIs" dxfId="530" priority="338" operator="equal">
      <formula>"P"</formula>
    </cfRule>
    <cfRule type="cellIs" dxfId="529" priority="339" operator="equal">
      <formula>"C"</formula>
    </cfRule>
  </conditionalFormatting>
  <conditionalFormatting sqref="M89:N89">
    <cfRule type="cellIs" dxfId="528" priority="335" operator="equal">
      <formula>"D"</formula>
    </cfRule>
  </conditionalFormatting>
  <conditionalFormatting sqref="M89:N89">
    <cfRule type="cellIs" dxfId="527" priority="331" operator="equal">
      <formula>"I&amp;D"</formula>
    </cfRule>
    <cfRule type="cellIs" dxfId="526" priority="332" operator="equal">
      <formula>"L"</formula>
    </cfRule>
    <cfRule type="cellIs" dxfId="525" priority="333" operator="equal">
      <formula>"P"</formula>
    </cfRule>
    <cfRule type="cellIs" dxfId="524" priority="334" operator="equal">
      <formula>"C"</formula>
    </cfRule>
  </conditionalFormatting>
  <conditionalFormatting sqref="W88:Z88 O88:P88 R88:U88">
    <cfRule type="cellIs" dxfId="523" priority="330" operator="equal">
      <formula>"D"</formula>
    </cfRule>
  </conditionalFormatting>
  <conditionalFormatting sqref="O88:P88 W88:Z88 R88:U88">
    <cfRule type="cellIs" dxfId="522" priority="326" operator="equal">
      <formula>"I&amp;D"</formula>
    </cfRule>
    <cfRule type="cellIs" dxfId="521" priority="327" operator="equal">
      <formula>"L"</formula>
    </cfRule>
    <cfRule type="cellIs" dxfId="520" priority="328" operator="equal">
      <formula>"P"</formula>
    </cfRule>
    <cfRule type="cellIs" dxfId="519" priority="329" operator="equal">
      <formula>"C"</formula>
    </cfRule>
  </conditionalFormatting>
  <conditionalFormatting sqref="M113:N113">
    <cfRule type="cellIs" dxfId="518" priority="575" operator="equal">
      <formula>"D"</formula>
    </cfRule>
  </conditionalFormatting>
  <conditionalFormatting sqref="M113:N113">
    <cfRule type="cellIs" dxfId="517" priority="571" operator="equal">
      <formula>"I&amp;D"</formula>
    </cfRule>
    <cfRule type="cellIs" dxfId="516" priority="572" operator="equal">
      <formula>"L"</formula>
    </cfRule>
    <cfRule type="cellIs" dxfId="515" priority="573" operator="equal">
      <formula>"P"</formula>
    </cfRule>
    <cfRule type="cellIs" dxfId="514" priority="574" operator="equal">
      <formula>"C"</formula>
    </cfRule>
  </conditionalFormatting>
  <conditionalFormatting sqref="W112:Z112 O112:P112 R112:U112">
    <cfRule type="cellIs" dxfId="513" priority="570" operator="equal">
      <formula>"D"</formula>
    </cfRule>
  </conditionalFormatting>
  <conditionalFormatting sqref="O112:P112 W112:Z112 R112:U112">
    <cfRule type="cellIs" dxfId="512" priority="566" operator="equal">
      <formula>"I&amp;D"</formula>
    </cfRule>
    <cfRule type="cellIs" dxfId="511" priority="567" operator="equal">
      <formula>"L"</formula>
    </cfRule>
    <cfRule type="cellIs" dxfId="510" priority="568" operator="equal">
      <formula>"P"</formula>
    </cfRule>
    <cfRule type="cellIs" dxfId="509" priority="569" operator="equal">
      <formula>"C"</formula>
    </cfRule>
  </conditionalFormatting>
  <conditionalFormatting sqref="M112:N112">
    <cfRule type="cellIs" dxfId="508" priority="565" operator="equal">
      <formula>"D"</formula>
    </cfRule>
  </conditionalFormatting>
  <conditionalFormatting sqref="M112:N112">
    <cfRule type="cellIs" dxfId="507" priority="561" operator="equal">
      <formula>"I&amp;D"</formula>
    </cfRule>
    <cfRule type="cellIs" dxfId="506" priority="562" operator="equal">
      <formula>"L"</formula>
    </cfRule>
    <cfRule type="cellIs" dxfId="505" priority="563" operator="equal">
      <formula>"P"</formula>
    </cfRule>
    <cfRule type="cellIs" dxfId="504" priority="564" operator="equal">
      <formula>"C"</formula>
    </cfRule>
  </conditionalFormatting>
  <conditionalFormatting sqref="M110:N110">
    <cfRule type="cellIs" dxfId="503" priority="545" operator="equal">
      <formula>"D"</formula>
    </cfRule>
  </conditionalFormatting>
  <conditionalFormatting sqref="M110:N110">
    <cfRule type="cellIs" dxfId="502" priority="541" operator="equal">
      <formula>"I&amp;D"</formula>
    </cfRule>
    <cfRule type="cellIs" dxfId="501" priority="542" operator="equal">
      <formula>"L"</formula>
    </cfRule>
    <cfRule type="cellIs" dxfId="500" priority="543" operator="equal">
      <formula>"P"</formula>
    </cfRule>
    <cfRule type="cellIs" dxfId="499" priority="544" operator="equal">
      <formula>"C"</formula>
    </cfRule>
  </conditionalFormatting>
  <conditionalFormatting sqref="M108:N108">
    <cfRule type="cellIs" dxfId="498" priority="525" operator="equal">
      <formula>"D"</formula>
    </cfRule>
  </conditionalFormatting>
  <conditionalFormatting sqref="W109:Z109 O109:P109 R109:U109">
    <cfRule type="cellIs" dxfId="497" priority="540" operator="equal">
      <formula>"D"</formula>
    </cfRule>
  </conditionalFormatting>
  <conditionalFormatting sqref="O109:P109 W109:Z109 R109:U109">
    <cfRule type="cellIs" dxfId="496" priority="536" operator="equal">
      <formula>"I&amp;D"</formula>
    </cfRule>
    <cfRule type="cellIs" dxfId="495" priority="537" operator="equal">
      <formula>"L"</formula>
    </cfRule>
    <cfRule type="cellIs" dxfId="494" priority="538" operator="equal">
      <formula>"P"</formula>
    </cfRule>
    <cfRule type="cellIs" dxfId="493" priority="539" operator="equal">
      <formula>"C"</formula>
    </cfRule>
  </conditionalFormatting>
  <conditionalFormatting sqref="M108:N108">
    <cfRule type="cellIs" dxfId="492" priority="521" operator="equal">
      <formula>"I&amp;D"</formula>
    </cfRule>
    <cfRule type="cellIs" dxfId="491" priority="522" operator="equal">
      <formula>"L"</formula>
    </cfRule>
    <cfRule type="cellIs" dxfId="490" priority="523" operator="equal">
      <formula>"P"</formula>
    </cfRule>
    <cfRule type="cellIs" dxfId="489" priority="524" operator="equal">
      <formula>"C"</formula>
    </cfRule>
  </conditionalFormatting>
  <conditionalFormatting sqref="W107:Z107 O107:P107 R107:U107">
    <cfRule type="cellIs" dxfId="488" priority="520" operator="equal">
      <formula>"D"</formula>
    </cfRule>
  </conditionalFormatting>
  <conditionalFormatting sqref="O107:P107 W107:Z107 R107:U107">
    <cfRule type="cellIs" dxfId="487" priority="516" operator="equal">
      <formula>"I&amp;D"</formula>
    </cfRule>
    <cfRule type="cellIs" dxfId="486" priority="517" operator="equal">
      <formula>"L"</formula>
    </cfRule>
    <cfRule type="cellIs" dxfId="485" priority="518" operator="equal">
      <formula>"P"</formula>
    </cfRule>
    <cfRule type="cellIs" dxfId="484" priority="519" operator="equal">
      <formula>"C"</formula>
    </cfRule>
  </conditionalFormatting>
  <conditionalFormatting sqref="M109:N109">
    <cfRule type="cellIs" dxfId="483" priority="535" operator="equal">
      <formula>"D"</formula>
    </cfRule>
  </conditionalFormatting>
  <conditionalFormatting sqref="M109:N109">
    <cfRule type="cellIs" dxfId="482" priority="531" operator="equal">
      <formula>"I&amp;D"</formula>
    </cfRule>
    <cfRule type="cellIs" dxfId="481" priority="532" operator="equal">
      <formula>"L"</formula>
    </cfRule>
    <cfRule type="cellIs" dxfId="480" priority="533" operator="equal">
      <formula>"P"</formula>
    </cfRule>
    <cfRule type="cellIs" dxfId="479" priority="534" operator="equal">
      <formula>"C"</formula>
    </cfRule>
  </conditionalFormatting>
  <conditionalFormatting sqref="M107:N107">
    <cfRule type="cellIs" dxfId="478" priority="515" operator="equal">
      <formula>"D"</formula>
    </cfRule>
  </conditionalFormatting>
  <conditionalFormatting sqref="M107:N107">
    <cfRule type="cellIs" dxfId="477" priority="511" operator="equal">
      <formula>"I&amp;D"</formula>
    </cfRule>
    <cfRule type="cellIs" dxfId="476" priority="512" operator="equal">
      <formula>"L"</formula>
    </cfRule>
    <cfRule type="cellIs" dxfId="475" priority="513" operator="equal">
      <formula>"P"</formula>
    </cfRule>
    <cfRule type="cellIs" dxfId="474" priority="514" operator="equal">
      <formula>"C"</formula>
    </cfRule>
  </conditionalFormatting>
  <conditionalFormatting sqref="W108:Z108 O108:P108 R108:U108">
    <cfRule type="cellIs" dxfId="473" priority="530" operator="equal">
      <formula>"D"</formula>
    </cfRule>
  </conditionalFormatting>
  <conditionalFormatting sqref="O108:P108 W108:Z108 R108:U108">
    <cfRule type="cellIs" dxfId="472" priority="526" operator="equal">
      <formula>"I&amp;D"</formula>
    </cfRule>
    <cfRule type="cellIs" dxfId="471" priority="527" operator="equal">
      <formula>"L"</formula>
    </cfRule>
    <cfRule type="cellIs" dxfId="470" priority="528" operator="equal">
      <formula>"P"</formula>
    </cfRule>
    <cfRule type="cellIs" dxfId="469" priority="529" operator="equal">
      <formula>"C"</formula>
    </cfRule>
  </conditionalFormatting>
  <conditionalFormatting sqref="W106:Z106 O106:P106 R106:U106">
    <cfRule type="cellIs" dxfId="468" priority="510" operator="equal">
      <formula>"D"</formula>
    </cfRule>
  </conditionalFormatting>
  <conditionalFormatting sqref="O106:P106 W106:Z106 R106:U106">
    <cfRule type="cellIs" dxfId="467" priority="506" operator="equal">
      <formula>"I&amp;D"</formula>
    </cfRule>
    <cfRule type="cellIs" dxfId="466" priority="507" operator="equal">
      <formula>"L"</formula>
    </cfRule>
    <cfRule type="cellIs" dxfId="465" priority="508" operator="equal">
      <formula>"P"</formula>
    </cfRule>
    <cfRule type="cellIs" dxfId="464" priority="509" operator="equal">
      <formula>"C"</formula>
    </cfRule>
  </conditionalFormatting>
  <conditionalFormatting sqref="M104:N104">
    <cfRule type="cellIs" dxfId="463" priority="485" operator="equal">
      <formula>"D"</formula>
    </cfRule>
  </conditionalFormatting>
  <conditionalFormatting sqref="M104:N104">
    <cfRule type="cellIs" dxfId="462" priority="481" operator="equal">
      <formula>"I&amp;D"</formula>
    </cfRule>
    <cfRule type="cellIs" dxfId="461" priority="482" operator="equal">
      <formula>"L"</formula>
    </cfRule>
    <cfRule type="cellIs" dxfId="460" priority="483" operator="equal">
      <formula>"P"</formula>
    </cfRule>
    <cfRule type="cellIs" dxfId="459" priority="484" operator="equal">
      <formula>"C"</formula>
    </cfRule>
  </conditionalFormatting>
  <conditionalFormatting sqref="W103:Z103 O103:P103 R103:U103">
    <cfRule type="cellIs" dxfId="458" priority="480" operator="equal">
      <formula>"D"</formula>
    </cfRule>
  </conditionalFormatting>
  <conditionalFormatting sqref="O103:P103 W103:Z103 R103:U103">
    <cfRule type="cellIs" dxfId="457" priority="476" operator="equal">
      <formula>"I&amp;D"</formula>
    </cfRule>
    <cfRule type="cellIs" dxfId="456" priority="477" operator="equal">
      <formula>"L"</formula>
    </cfRule>
    <cfRule type="cellIs" dxfId="455" priority="478" operator="equal">
      <formula>"P"</formula>
    </cfRule>
    <cfRule type="cellIs" dxfId="454" priority="479" operator="equal">
      <formula>"C"</formula>
    </cfRule>
  </conditionalFormatting>
  <conditionalFormatting sqref="M103:N103">
    <cfRule type="cellIs" dxfId="453" priority="475" operator="equal">
      <formula>"D"</formula>
    </cfRule>
  </conditionalFormatting>
  <conditionalFormatting sqref="M103:N103">
    <cfRule type="cellIs" dxfId="452" priority="471" operator="equal">
      <formula>"I&amp;D"</formula>
    </cfRule>
    <cfRule type="cellIs" dxfId="451" priority="472" operator="equal">
      <formula>"L"</formula>
    </cfRule>
    <cfRule type="cellIs" dxfId="450" priority="473" operator="equal">
      <formula>"P"</formula>
    </cfRule>
    <cfRule type="cellIs" dxfId="449" priority="474" operator="equal">
      <formula>"C"</formula>
    </cfRule>
  </conditionalFormatting>
  <conditionalFormatting sqref="W102:Z102 O102:P102 R102:U102">
    <cfRule type="cellIs" dxfId="448" priority="470" operator="equal">
      <formula>"D"</formula>
    </cfRule>
  </conditionalFormatting>
  <conditionalFormatting sqref="O102:P102 W102:Z102 R102:U102">
    <cfRule type="cellIs" dxfId="447" priority="466" operator="equal">
      <formula>"I&amp;D"</formula>
    </cfRule>
    <cfRule type="cellIs" dxfId="446" priority="467" operator="equal">
      <formula>"L"</formula>
    </cfRule>
    <cfRule type="cellIs" dxfId="445" priority="468" operator="equal">
      <formula>"P"</formula>
    </cfRule>
    <cfRule type="cellIs" dxfId="444" priority="469" operator="equal">
      <formula>"C"</formula>
    </cfRule>
  </conditionalFormatting>
  <conditionalFormatting sqref="M106:N106">
    <cfRule type="cellIs" dxfId="443" priority="505" operator="equal">
      <formula>"D"</formula>
    </cfRule>
  </conditionalFormatting>
  <conditionalFormatting sqref="M106:N106">
    <cfRule type="cellIs" dxfId="442" priority="501" operator="equal">
      <formula>"I&amp;D"</formula>
    </cfRule>
    <cfRule type="cellIs" dxfId="441" priority="502" operator="equal">
      <formula>"L"</formula>
    </cfRule>
    <cfRule type="cellIs" dxfId="440" priority="503" operator="equal">
      <formula>"P"</formula>
    </cfRule>
    <cfRule type="cellIs" dxfId="439" priority="504" operator="equal">
      <formula>"C"</formula>
    </cfRule>
  </conditionalFormatting>
  <conditionalFormatting sqref="W105:Z105 O105:P105 R105:U105">
    <cfRule type="cellIs" dxfId="438" priority="500" operator="equal">
      <formula>"D"</formula>
    </cfRule>
  </conditionalFormatting>
  <conditionalFormatting sqref="O105:P105 W105:Z105 R105:U105">
    <cfRule type="cellIs" dxfId="437" priority="496" operator="equal">
      <formula>"I&amp;D"</formula>
    </cfRule>
    <cfRule type="cellIs" dxfId="436" priority="497" operator="equal">
      <formula>"L"</formula>
    </cfRule>
    <cfRule type="cellIs" dxfId="435" priority="498" operator="equal">
      <formula>"P"</formula>
    </cfRule>
    <cfRule type="cellIs" dxfId="434" priority="499" operator="equal">
      <formula>"C"</formula>
    </cfRule>
  </conditionalFormatting>
  <conditionalFormatting sqref="M105:N105">
    <cfRule type="cellIs" dxfId="433" priority="495" operator="equal">
      <formula>"D"</formula>
    </cfRule>
  </conditionalFormatting>
  <conditionalFormatting sqref="M105:N105">
    <cfRule type="cellIs" dxfId="432" priority="491" operator="equal">
      <formula>"I&amp;D"</formula>
    </cfRule>
    <cfRule type="cellIs" dxfId="431" priority="492" operator="equal">
      <formula>"L"</formula>
    </cfRule>
    <cfRule type="cellIs" dxfId="430" priority="493" operator="equal">
      <formula>"P"</formula>
    </cfRule>
    <cfRule type="cellIs" dxfId="429" priority="494" operator="equal">
      <formula>"C"</formula>
    </cfRule>
  </conditionalFormatting>
  <conditionalFormatting sqref="W104:Z104 O104:P104 R104:U104">
    <cfRule type="cellIs" dxfId="428" priority="490" operator="equal">
      <formula>"D"</formula>
    </cfRule>
  </conditionalFormatting>
  <conditionalFormatting sqref="O104:P104 W104:Z104 R104:U104">
    <cfRule type="cellIs" dxfId="427" priority="486" operator="equal">
      <formula>"I&amp;D"</formula>
    </cfRule>
    <cfRule type="cellIs" dxfId="426" priority="487" operator="equal">
      <formula>"L"</formula>
    </cfRule>
    <cfRule type="cellIs" dxfId="425" priority="488" operator="equal">
      <formula>"P"</formula>
    </cfRule>
    <cfRule type="cellIs" dxfId="424" priority="489" operator="equal">
      <formula>"C"</formula>
    </cfRule>
  </conditionalFormatting>
  <conditionalFormatting sqref="M102:N102">
    <cfRule type="cellIs" dxfId="423" priority="465" operator="equal">
      <formula>"D"</formula>
    </cfRule>
  </conditionalFormatting>
  <conditionalFormatting sqref="M102:N102">
    <cfRule type="cellIs" dxfId="422" priority="461" operator="equal">
      <formula>"I&amp;D"</formula>
    </cfRule>
    <cfRule type="cellIs" dxfId="421" priority="462" operator="equal">
      <formula>"L"</formula>
    </cfRule>
    <cfRule type="cellIs" dxfId="420" priority="463" operator="equal">
      <formula>"P"</formula>
    </cfRule>
    <cfRule type="cellIs" dxfId="419" priority="464" operator="equal">
      <formula>"C"</formula>
    </cfRule>
  </conditionalFormatting>
  <conditionalFormatting sqref="W101:Z101 O101:P101 R101:U101">
    <cfRule type="cellIs" dxfId="418" priority="460" operator="equal">
      <formula>"D"</formula>
    </cfRule>
  </conditionalFormatting>
  <conditionalFormatting sqref="O101:P101 W101:Z101 R101:U101">
    <cfRule type="cellIs" dxfId="417" priority="456" operator="equal">
      <formula>"I&amp;D"</formula>
    </cfRule>
    <cfRule type="cellIs" dxfId="416" priority="457" operator="equal">
      <formula>"L"</formula>
    </cfRule>
    <cfRule type="cellIs" dxfId="415" priority="458" operator="equal">
      <formula>"P"</formula>
    </cfRule>
    <cfRule type="cellIs" dxfId="414" priority="459" operator="equal">
      <formula>"C"</formula>
    </cfRule>
  </conditionalFormatting>
  <conditionalFormatting sqref="M101:N101">
    <cfRule type="cellIs" dxfId="413" priority="455" operator="equal">
      <formula>"D"</formula>
    </cfRule>
  </conditionalFormatting>
  <conditionalFormatting sqref="M101:N101">
    <cfRule type="cellIs" dxfId="412" priority="451" operator="equal">
      <formula>"I&amp;D"</formula>
    </cfRule>
    <cfRule type="cellIs" dxfId="411" priority="452" operator="equal">
      <formula>"L"</formula>
    </cfRule>
    <cfRule type="cellIs" dxfId="410" priority="453" operator="equal">
      <formula>"P"</formula>
    </cfRule>
    <cfRule type="cellIs" dxfId="409" priority="454" operator="equal">
      <formula>"C"</formula>
    </cfRule>
  </conditionalFormatting>
  <conditionalFormatting sqref="W100:Z100 O100:P100 R100:U100">
    <cfRule type="cellIs" dxfId="408" priority="450" operator="equal">
      <formula>"D"</formula>
    </cfRule>
  </conditionalFormatting>
  <conditionalFormatting sqref="O100:P100 W100:Z100 R100:U100">
    <cfRule type="cellIs" dxfId="407" priority="446" operator="equal">
      <formula>"I&amp;D"</formula>
    </cfRule>
    <cfRule type="cellIs" dxfId="406" priority="447" operator="equal">
      <formula>"L"</formula>
    </cfRule>
    <cfRule type="cellIs" dxfId="405" priority="448" operator="equal">
      <formula>"P"</formula>
    </cfRule>
    <cfRule type="cellIs" dxfId="404" priority="449" operator="equal">
      <formula>"C"</formula>
    </cfRule>
  </conditionalFormatting>
  <conditionalFormatting sqref="M100:N100">
    <cfRule type="cellIs" dxfId="403" priority="445" operator="equal">
      <formula>"D"</formula>
    </cfRule>
  </conditionalFormatting>
  <conditionalFormatting sqref="M100:N100">
    <cfRule type="cellIs" dxfId="402" priority="441" operator="equal">
      <formula>"I&amp;D"</formula>
    </cfRule>
    <cfRule type="cellIs" dxfId="401" priority="442" operator="equal">
      <formula>"L"</formula>
    </cfRule>
    <cfRule type="cellIs" dxfId="400" priority="443" operator="equal">
      <formula>"P"</formula>
    </cfRule>
    <cfRule type="cellIs" dxfId="399" priority="444" operator="equal">
      <formula>"C"</formula>
    </cfRule>
  </conditionalFormatting>
  <conditionalFormatting sqref="W99:Z99 O99:P99 R99:U99">
    <cfRule type="cellIs" dxfId="398" priority="440" operator="equal">
      <formula>"D"</formula>
    </cfRule>
  </conditionalFormatting>
  <conditionalFormatting sqref="O99:P99 W99:Z99 R99:U99">
    <cfRule type="cellIs" dxfId="397" priority="436" operator="equal">
      <formula>"I&amp;D"</formula>
    </cfRule>
    <cfRule type="cellIs" dxfId="396" priority="437" operator="equal">
      <formula>"L"</formula>
    </cfRule>
    <cfRule type="cellIs" dxfId="395" priority="438" operator="equal">
      <formula>"P"</formula>
    </cfRule>
    <cfRule type="cellIs" dxfId="394" priority="439" operator="equal">
      <formula>"C"</formula>
    </cfRule>
  </conditionalFormatting>
  <conditionalFormatting sqref="M97:N97">
    <cfRule type="cellIs" dxfId="393" priority="415" operator="equal">
      <formula>"D"</formula>
    </cfRule>
  </conditionalFormatting>
  <conditionalFormatting sqref="M97:N97">
    <cfRule type="cellIs" dxfId="392" priority="411" operator="equal">
      <formula>"I&amp;D"</formula>
    </cfRule>
    <cfRule type="cellIs" dxfId="391" priority="412" operator="equal">
      <formula>"L"</formula>
    </cfRule>
    <cfRule type="cellIs" dxfId="390" priority="413" operator="equal">
      <formula>"P"</formula>
    </cfRule>
    <cfRule type="cellIs" dxfId="389" priority="414" operator="equal">
      <formula>"C"</formula>
    </cfRule>
  </conditionalFormatting>
  <conditionalFormatting sqref="M59:N59">
    <cfRule type="cellIs" dxfId="388" priority="35" operator="equal">
      <formula>"D"</formula>
    </cfRule>
  </conditionalFormatting>
  <conditionalFormatting sqref="M59:N59">
    <cfRule type="cellIs" dxfId="387" priority="31" operator="equal">
      <formula>"I&amp;D"</formula>
    </cfRule>
    <cfRule type="cellIs" dxfId="386" priority="32" operator="equal">
      <formula>"L"</formula>
    </cfRule>
    <cfRule type="cellIs" dxfId="385" priority="33" operator="equal">
      <formula>"P"</formula>
    </cfRule>
    <cfRule type="cellIs" dxfId="384" priority="34" operator="equal">
      <formula>"C"</formula>
    </cfRule>
  </conditionalFormatting>
  <conditionalFormatting sqref="W58:Z58 O58:P58 R58:U58">
    <cfRule type="cellIs" dxfId="383" priority="30" operator="equal">
      <formula>"D"</formula>
    </cfRule>
  </conditionalFormatting>
  <conditionalFormatting sqref="O58:P58 W58:Z58 R58:U58">
    <cfRule type="cellIs" dxfId="382" priority="26" operator="equal">
      <formula>"I&amp;D"</formula>
    </cfRule>
    <cfRule type="cellIs" dxfId="381" priority="27" operator="equal">
      <formula>"L"</formula>
    </cfRule>
    <cfRule type="cellIs" dxfId="380" priority="28" operator="equal">
      <formula>"P"</formula>
    </cfRule>
    <cfRule type="cellIs" dxfId="379" priority="29" operator="equal">
      <formula>"C"</formula>
    </cfRule>
  </conditionalFormatting>
  <conditionalFormatting sqref="M58:N58">
    <cfRule type="cellIs" dxfId="378" priority="25" operator="equal">
      <formula>"D"</formula>
    </cfRule>
  </conditionalFormatting>
  <conditionalFormatting sqref="M58:N58">
    <cfRule type="cellIs" dxfId="377" priority="21" operator="equal">
      <formula>"I&amp;D"</formula>
    </cfRule>
    <cfRule type="cellIs" dxfId="376" priority="22" operator="equal">
      <formula>"L"</formula>
    </cfRule>
    <cfRule type="cellIs" dxfId="375" priority="23" operator="equal">
      <formula>"P"</formula>
    </cfRule>
    <cfRule type="cellIs" dxfId="374" priority="24" operator="equal">
      <formula>"C"</formula>
    </cfRule>
  </conditionalFormatting>
  <conditionalFormatting sqref="O57:P57 W57:Z57 R57:U57">
    <cfRule type="cellIs" dxfId="373" priority="16" operator="equal">
      <formula>"I&amp;D"</formula>
    </cfRule>
    <cfRule type="cellIs" dxfId="372" priority="17" operator="equal">
      <formula>"L"</formula>
    </cfRule>
    <cfRule type="cellIs" dxfId="371" priority="18" operator="equal">
      <formula>"P"</formula>
    </cfRule>
    <cfRule type="cellIs" dxfId="370" priority="19" operator="equal">
      <formula>"C"</formula>
    </cfRule>
  </conditionalFormatting>
  <conditionalFormatting sqref="Q57">
    <cfRule type="cellIs" dxfId="369" priority="1" operator="equal">
      <formula>"I&amp;D"</formula>
    </cfRule>
    <cfRule type="cellIs" dxfId="368" priority="2" operator="equal">
      <formula>"L"</formula>
    </cfRule>
    <cfRule type="cellIs" dxfId="367" priority="3" operator="equal">
      <formula>"P"</formula>
    </cfRule>
    <cfRule type="cellIs" dxfId="366" priority="4" operator="equal">
      <formula>"C"</formula>
    </cfRule>
  </conditionalFormatting>
  <conditionalFormatting sqref="M95:N95">
    <cfRule type="cellIs" dxfId="365" priority="395" operator="equal">
      <formula>"D"</formula>
    </cfRule>
  </conditionalFormatting>
  <conditionalFormatting sqref="M95:N95">
    <cfRule type="cellIs" dxfId="364" priority="391" operator="equal">
      <formula>"I&amp;D"</formula>
    </cfRule>
    <cfRule type="cellIs" dxfId="363" priority="392" operator="equal">
      <formula>"L"</formula>
    </cfRule>
    <cfRule type="cellIs" dxfId="362" priority="393" operator="equal">
      <formula>"P"</formula>
    </cfRule>
    <cfRule type="cellIs" dxfId="361" priority="394" operator="equal">
      <formula>"C"</formula>
    </cfRule>
  </conditionalFormatting>
  <conditionalFormatting sqref="W94:Z94 O94:P94 R94:U94">
    <cfRule type="cellIs" dxfId="360" priority="390" operator="equal">
      <formula>"D"</formula>
    </cfRule>
  </conditionalFormatting>
  <conditionalFormatting sqref="O94:P94 W94:Z94 R94:U94">
    <cfRule type="cellIs" dxfId="359" priority="386" operator="equal">
      <formula>"I&amp;D"</formula>
    </cfRule>
    <cfRule type="cellIs" dxfId="358" priority="387" operator="equal">
      <formula>"L"</formula>
    </cfRule>
    <cfRule type="cellIs" dxfId="357" priority="388" operator="equal">
      <formula>"P"</formula>
    </cfRule>
    <cfRule type="cellIs" dxfId="356" priority="389" operator="equal">
      <formula>"C"</formula>
    </cfRule>
  </conditionalFormatting>
  <conditionalFormatting sqref="M94:N94">
    <cfRule type="cellIs" dxfId="355" priority="385" operator="equal">
      <formula>"D"</formula>
    </cfRule>
  </conditionalFormatting>
  <conditionalFormatting sqref="M94:N94">
    <cfRule type="cellIs" dxfId="354" priority="381" operator="equal">
      <formula>"I&amp;D"</formula>
    </cfRule>
    <cfRule type="cellIs" dxfId="353" priority="382" operator="equal">
      <formula>"L"</formula>
    </cfRule>
    <cfRule type="cellIs" dxfId="352" priority="383" operator="equal">
      <formula>"P"</formula>
    </cfRule>
    <cfRule type="cellIs" dxfId="351" priority="384" operator="equal">
      <formula>"C"</formula>
    </cfRule>
  </conditionalFormatting>
  <conditionalFormatting sqref="W93:Z93 O93:P93 R93:U93">
    <cfRule type="cellIs" dxfId="350" priority="380" operator="equal">
      <formula>"D"</formula>
    </cfRule>
  </conditionalFormatting>
  <conditionalFormatting sqref="O93:P93 W93:Z93 R93:U93">
    <cfRule type="cellIs" dxfId="349" priority="376" operator="equal">
      <formula>"I&amp;D"</formula>
    </cfRule>
    <cfRule type="cellIs" dxfId="348" priority="377" operator="equal">
      <formula>"L"</formula>
    </cfRule>
    <cfRule type="cellIs" dxfId="347" priority="378" operator="equal">
      <formula>"P"</formula>
    </cfRule>
    <cfRule type="cellIs" dxfId="346" priority="379" operator="equal">
      <formula>"C"</formula>
    </cfRule>
  </conditionalFormatting>
  <conditionalFormatting sqref="W96:Z96 O96:P96 R96:U96">
    <cfRule type="cellIs" dxfId="345" priority="410" operator="equal">
      <formula>"D"</formula>
    </cfRule>
  </conditionalFormatting>
  <conditionalFormatting sqref="O96:P96 W96:Z96 R96:U96">
    <cfRule type="cellIs" dxfId="344" priority="406" operator="equal">
      <formula>"I&amp;D"</formula>
    </cfRule>
    <cfRule type="cellIs" dxfId="343" priority="407" operator="equal">
      <formula>"L"</formula>
    </cfRule>
    <cfRule type="cellIs" dxfId="342" priority="408" operator="equal">
      <formula>"P"</formula>
    </cfRule>
    <cfRule type="cellIs" dxfId="341" priority="409" operator="equal">
      <formula>"C"</formula>
    </cfRule>
  </conditionalFormatting>
  <conditionalFormatting sqref="M96:N96">
    <cfRule type="cellIs" dxfId="340" priority="405" operator="equal">
      <formula>"D"</formula>
    </cfRule>
  </conditionalFormatting>
  <conditionalFormatting sqref="M96:N96">
    <cfRule type="cellIs" dxfId="339" priority="401" operator="equal">
      <formula>"I&amp;D"</formula>
    </cfRule>
    <cfRule type="cellIs" dxfId="338" priority="402" operator="equal">
      <formula>"L"</formula>
    </cfRule>
    <cfRule type="cellIs" dxfId="337" priority="403" operator="equal">
      <formula>"P"</formula>
    </cfRule>
    <cfRule type="cellIs" dxfId="336" priority="404" operator="equal">
      <formula>"C"</formula>
    </cfRule>
  </conditionalFormatting>
  <conditionalFormatting sqref="W95:Z95 O95:P95 R95:U95">
    <cfRule type="cellIs" dxfId="335" priority="400" operator="equal">
      <formula>"D"</formula>
    </cfRule>
  </conditionalFormatting>
  <conditionalFormatting sqref="O95:P95 W95:Z95 R95:U95">
    <cfRule type="cellIs" dxfId="334" priority="396" operator="equal">
      <formula>"I&amp;D"</formula>
    </cfRule>
    <cfRule type="cellIs" dxfId="333" priority="397" operator="equal">
      <formula>"L"</formula>
    </cfRule>
    <cfRule type="cellIs" dxfId="332" priority="398" operator="equal">
      <formula>"P"</formula>
    </cfRule>
    <cfRule type="cellIs" dxfId="331" priority="399" operator="equal">
      <formula>"C"</formula>
    </cfRule>
  </conditionalFormatting>
  <conditionalFormatting sqref="M93:N93">
    <cfRule type="cellIs" dxfId="330" priority="375" operator="equal">
      <formula>"D"</formula>
    </cfRule>
  </conditionalFormatting>
  <conditionalFormatting sqref="M93:N93">
    <cfRule type="cellIs" dxfId="329" priority="371" operator="equal">
      <formula>"I&amp;D"</formula>
    </cfRule>
    <cfRule type="cellIs" dxfId="328" priority="372" operator="equal">
      <formula>"L"</formula>
    </cfRule>
    <cfRule type="cellIs" dxfId="327" priority="373" operator="equal">
      <formula>"P"</formula>
    </cfRule>
    <cfRule type="cellIs" dxfId="326" priority="374" operator="equal">
      <formula>"C"</formula>
    </cfRule>
  </conditionalFormatting>
  <conditionalFormatting sqref="W92:Z92 O92:P92 R92:U92">
    <cfRule type="cellIs" dxfId="325" priority="370" operator="equal">
      <formula>"D"</formula>
    </cfRule>
  </conditionalFormatting>
  <conditionalFormatting sqref="O92:P92 W92:Z92 R92:U92">
    <cfRule type="cellIs" dxfId="324" priority="366" operator="equal">
      <formula>"I&amp;D"</formula>
    </cfRule>
    <cfRule type="cellIs" dxfId="323" priority="367" operator="equal">
      <formula>"L"</formula>
    </cfRule>
    <cfRule type="cellIs" dxfId="322" priority="368" operator="equal">
      <formula>"P"</formula>
    </cfRule>
    <cfRule type="cellIs" dxfId="321" priority="369" operator="equal">
      <formula>"C"</formula>
    </cfRule>
  </conditionalFormatting>
  <conditionalFormatting sqref="M92:N92">
    <cfRule type="cellIs" dxfId="320" priority="365" operator="equal">
      <formula>"D"</formula>
    </cfRule>
  </conditionalFormatting>
  <conditionalFormatting sqref="M92:N92">
    <cfRule type="cellIs" dxfId="319" priority="361" operator="equal">
      <formula>"I&amp;D"</formula>
    </cfRule>
    <cfRule type="cellIs" dxfId="318" priority="362" operator="equal">
      <formula>"L"</formula>
    </cfRule>
    <cfRule type="cellIs" dxfId="317" priority="363" operator="equal">
      <formula>"P"</formula>
    </cfRule>
    <cfRule type="cellIs" dxfId="316" priority="364" operator="equal">
      <formula>"C"</formula>
    </cfRule>
  </conditionalFormatting>
  <conditionalFormatting sqref="W91:Z91 O91:P91 R91:U91">
    <cfRule type="cellIs" dxfId="315" priority="360" operator="equal">
      <formula>"D"</formula>
    </cfRule>
  </conditionalFormatting>
  <conditionalFormatting sqref="O91:P91 W91:Z91 R91:U91">
    <cfRule type="cellIs" dxfId="314" priority="356" operator="equal">
      <formula>"I&amp;D"</formula>
    </cfRule>
    <cfRule type="cellIs" dxfId="313" priority="357" operator="equal">
      <formula>"L"</formula>
    </cfRule>
    <cfRule type="cellIs" dxfId="312" priority="358" operator="equal">
      <formula>"P"</formula>
    </cfRule>
    <cfRule type="cellIs" dxfId="311" priority="359" operator="equal">
      <formula>"C"</formula>
    </cfRule>
  </conditionalFormatting>
  <conditionalFormatting sqref="M91:N91">
    <cfRule type="cellIs" dxfId="310" priority="355" operator="equal">
      <formula>"D"</formula>
    </cfRule>
  </conditionalFormatting>
  <conditionalFormatting sqref="M91:N91">
    <cfRule type="cellIs" dxfId="309" priority="351" operator="equal">
      <formula>"I&amp;D"</formula>
    </cfRule>
    <cfRule type="cellIs" dxfId="308" priority="352" operator="equal">
      <formula>"L"</formula>
    </cfRule>
    <cfRule type="cellIs" dxfId="307" priority="353" operator="equal">
      <formula>"P"</formula>
    </cfRule>
    <cfRule type="cellIs" dxfId="306" priority="354" operator="equal">
      <formula>"C"</formula>
    </cfRule>
  </conditionalFormatting>
  <conditionalFormatting sqref="W90:Z90 O90:P90 R90:U90">
    <cfRule type="cellIs" dxfId="305" priority="350" operator="equal">
      <formula>"D"</formula>
    </cfRule>
  </conditionalFormatting>
  <conditionalFormatting sqref="O90:P90 W90:Z90 R90:U90">
    <cfRule type="cellIs" dxfId="304" priority="346" operator="equal">
      <formula>"I&amp;D"</formula>
    </cfRule>
    <cfRule type="cellIs" dxfId="303" priority="347" operator="equal">
      <formula>"L"</formula>
    </cfRule>
    <cfRule type="cellIs" dxfId="302" priority="348" operator="equal">
      <formula>"P"</formula>
    </cfRule>
    <cfRule type="cellIs" dxfId="301" priority="349" operator="equal">
      <formula>"C"</formula>
    </cfRule>
  </conditionalFormatting>
  <conditionalFormatting sqref="M88:N88">
    <cfRule type="cellIs" dxfId="300" priority="325" operator="equal">
      <formula>"D"</formula>
    </cfRule>
  </conditionalFormatting>
  <conditionalFormatting sqref="M88:N88">
    <cfRule type="cellIs" dxfId="299" priority="321" operator="equal">
      <formula>"I&amp;D"</formula>
    </cfRule>
    <cfRule type="cellIs" dxfId="298" priority="322" operator="equal">
      <formula>"L"</formula>
    </cfRule>
    <cfRule type="cellIs" dxfId="297" priority="323" operator="equal">
      <formula>"P"</formula>
    </cfRule>
    <cfRule type="cellIs" dxfId="296" priority="324" operator="equal">
      <formula>"C"</formula>
    </cfRule>
  </conditionalFormatting>
  <conditionalFormatting sqref="M68:N68">
    <cfRule type="cellIs" dxfId="295" priority="125" operator="equal">
      <formula>"D"</formula>
    </cfRule>
  </conditionalFormatting>
  <conditionalFormatting sqref="M68:N68">
    <cfRule type="cellIs" dxfId="294" priority="121" operator="equal">
      <formula>"I&amp;D"</formula>
    </cfRule>
    <cfRule type="cellIs" dxfId="293" priority="122" operator="equal">
      <formula>"L"</formula>
    </cfRule>
    <cfRule type="cellIs" dxfId="292" priority="123" operator="equal">
      <formula>"P"</formula>
    </cfRule>
    <cfRule type="cellIs" dxfId="291" priority="124" operator="equal">
      <formula>"C"</formula>
    </cfRule>
  </conditionalFormatting>
  <conditionalFormatting sqref="W67:Z67 O67:P67 R67:U67">
    <cfRule type="cellIs" dxfId="290" priority="120" operator="equal">
      <formula>"D"</formula>
    </cfRule>
  </conditionalFormatting>
  <conditionalFormatting sqref="O67:P67 W67:Z67 R67:U67">
    <cfRule type="cellIs" dxfId="289" priority="116" operator="equal">
      <formula>"I&amp;D"</formula>
    </cfRule>
    <cfRule type="cellIs" dxfId="288" priority="117" operator="equal">
      <formula>"L"</formula>
    </cfRule>
    <cfRule type="cellIs" dxfId="287" priority="118" operator="equal">
      <formula>"P"</formula>
    </cfRule>
    <cfRule type="cellIs" dxfId="286" priority="119" operator="equal">
      <formula>"C"</formula>
    </cfRule>
  </conditionalFormatting>
  <conditionalFormatting sqref="M67:N67">
    <cfRule type="cellIs" dxfId="285" priority="115" operator="equal">
      <formula>"D"</formula>
    </cfRule>
  </conditionalFormatting>
  <conditionalFormatting sqref="M67:N67">
    <cfRule type="cellIs" dxfId="284" priority="111" operator="equal">
      <formula>"I&amp;D"</formula>
    </cfRule>
    <cfRule type="cellIs" dxfId="283" priority="112" operator="equal">
      <formula>"L"</formula>
    </cfRule>
    <cfRule type="cellIs" dxfId="282" priority="113" operator="equal">
      <formula>"P"</formula>
    </cfRule>
    <cfRule type="cellIs" dxfId="281" priority="114" operator="equal">
      <formula>"C"</formula>
    </cfRule>
  </conditionalFormatting>
  <conditionalFormatting sqref="W66:Z66 O66:P66 R66:U66">
    <cfRule type="cellIs" dxfId="280" priority="110" operator="equal">
      <formula>"D"</formula>
    </cfRule>
  </conditionalFormatting>
  <conditionalFormatting sqref="O66:P66 W66:Z66 R66:U66">
    <cfRule type="cellIs" dxfId="279" priority="106" operator="equal">
      <formula>"I&amp;D"</formula>
    </cfRule>
    <cfRule type="cellIs" dxfId="278" priority="107" operator="equal">
      <formula>"L"</formula>
    </cfRule>
    <cfRule type="cellIs" dxfId="277" priority="108" operator="equal">
      <formula>"P"</formula>
    </cfRule>
    <cfRule type="cellIs" dxfId="276" priority="109" operator="equal">
      <formula>"C"</formula>
    </cfRule>
  </conditionalFormatting>
  <conditionalFormatting sqref="M86:N86">
    <cfRule type="cellIs" dxfId="275" priority="305" operator="equal">
      <formula>"D"</formula>
    </cfRule>
  </conditionalFormatting>
  <conditionalFormatting sqref="M86:N86">
    <cfRule type="cellIs" dxfId="274" priority="301" operator="equal">
      <formula>"I&amp;D"</formula>
    </cfRule>
    <cfRule type="cellIs" dxfId="273" priority="302" operator="equal">
      <formula>"L"</formula>
    </cfRule>
    <cfRule type="cellIs" dxfId="272" priority="303" operator="equal">
      <formula>"P"</formula>
    </cfRule>
    <cfRule type="cellIs" dxfId="271" priority="304" operator="equal">
      <formula>"C"</formula>
    </cfRule>
  </conditionalFormatting>
  <conditionalFormatting sqref="W85:Z85 O85:P85 R85:U85">
    <cfRule type="cellIs" dxfId="270" priority="300" operator="equal">
      <formula>"D"</formula>
    </cfRule>
  </conditionalFormatting>
  <conditionalFormatting sqref="O85:P85 W85:Z85 R85:U85">
    <cfRule type="cellIs" dxfId="269" priority="296" operator="equal">
      <formula>"I&amp;D"</formula>
    </cfRule>
    <cfRule type="cellIs" dxfId="268" priority="297" operator="equal">
      <formula>"L"</formula>
    </cfRule>
    <cfRule type="cellIs" dxfId="267" priority="298" operator="equal">
      <formula>"P"</formula>
    </cfRule>
    <cfRule type="cellIs" dxfId="266" priority="299" operator="equal">
      <formula>"C"</formula>
    </cfRule>
  </conditionalFormatting>
  <conditionalFormatting sqref="M85:N85">
    <cfRule type="cellIs" dxfId="265" priority="295" operator="equal">
      <formula>"D"</formula>
    </cfRule>
  </conditionalFormatting>
  <conditionalFormatting sqref="M85:N85">
    <cfRule type="cellIs" dxfId="264" priority="291" operator="equal">
      <formula>"I&amp;D"</formula>
    </cfRule>
    <cfRule type="cellIs" dxfId="263" priority="292" operator="equal">
      <formula>"L"</formula>
    </cfRule>
    <cfRule type="cellIs" dxfId="262" priority="293" operator="equal">
      <formula>"P"</formula>
    </cfRule>
    <cfRule type="cellIs" dxfId="261" priority="294" operator="equal">
      <formula>"C"</formula>
    </cfRule>
  </conditionalFormatting>
  <conditionalFormatting sqref="W84:Z84 O84:P84 R84:U84">
    <cfRule type="cellIs" dxfId="260" priority="290" operator="equal">
      <formula>"D"</formula>
    </cfRule>
  </conditionalFormatting>
  <conditionalFormatting sqref="O84:P84 W84:Z84 R84:U84">
    <cfRule type="cellIs" dxfId="259" priority="286" operator="equal">
      <formula>"I&amp;D"</formula>
    </cfRule>
    <cfRule type="cellIs" dxfId="258" priority="287" operator="equal">
      <formula>"L"</formula>
    </cfRule>
    <cfRule type="cellIs" dxfId="257" priority="288" operator="equal">
      <formula>"P"</formula>
    </cfRule>
    <cfRule type="cellIs" dxfId="256" priority="289" operator="equal">
      <formula>"C"</formula>
    </cfRule>
  </conditionalFormatting>
  <conditionalFormatting sqref="M81:N81">
    <cfRule type="cellIs" dxfId="255" priority="255" operator="equal">
      <formula>"D"</formula>
    </cfRule>
  </conditionalFormatting>
  <conditionalFormatting sqref="W87:Z87 O87:P87 R87:U87">
    <cfRule type="cellIs" dxfId="254" priority="320" operator="equal">
      <formula>"D"</formula>
    </cfRule>
  </conditionalFormatting>
  <conditionalFormatting sqref="O87:P87 W87:Z87 R87:U87">
    <cfRule type="cellIs" dxfId="253" priority="316" operator="equal">
      <formula>"I&amp;D"</formula>
    </cfRule>
    <cfRule type="cellIs" dxfId="252" priority="317" operator="equal">
      <formula>"L"</formula>
    </cfRule>
    <cfRule type="cellIs" dxfId="251" priority="318" operator="equal">
      <formula>"P"</formula>
    </cfRule>
    <cfRule type="cellIs" dxfId="250" priority="319" operator="equal">
      <formula>"C"</formula>
    </cfRule>
  </conditionalFormatting>
  <conditionalFormatting sqref="M81:N81">
    <cfRule type="cellIs" dxfId="249" priority="251" operator="equal">
      <formula>"I&amp;D"</formula>
    </cfRule>
    <cfRule type="cellIs" dxfId="248" priority="252" operator="equal">
      <formula>"L"</formula>
    </cfRule>
    <cfRule type="cellIs" dxfId="247" priority="253" operator="equal">
      <formula>"P"</formula>
    </cfRule>
    <cfRule type="cellIs" dxfId="246" priority="254" operator="equal">
      <formula>"C"</formula>
    </cfRule>
  </conditionalFormatting>
  <conditionalFormatting sqref="W80:Z80 O80:P80 R80:U80">
    <cfRule type="cellIs" dxfId="245" priority="250" operator="equal">
      <formula>"D"</formula>
    </cfRule>
  </conditionalFormatting>
  <conditionalFormatting sqref="O80:P80 W80:Z80 R80:U80">
    <cfRule type="cellIs" dxfId="244" priority="246" operator="equal">
      <formula>"I&amp;D"</formula>
    </cfRule>
    <cfRule type="cellIs" dxfId="243" priority="247" operator="equal">
      <formula>"L"</formula>
    </cfRule>
    <cfRule type="cellIs" dxfId="242" priority="248" operator="equal">
      <formula>"P"</formula>
    </cfRule>
    <cfRule type="cellIs" dxfId="241" priority="249" operator="equal">
      <formula>"C"</formula>
    </cfRule>
  </conditionalFormatting>
  <conditionalFormatting sqref="M87:N87">
    <cfRule type="cellIs" dxfId="240" priority="315" operator="equal">
      <formula>"D"</formula>
    </cfRule>
  </conditionalFormatting>
  <conditionalFormatting sqref="M87:N87">
    <cfRule type="cellIs" dxfId="239" priority="311" operator="equal">
      <formula>"I&amp;D"</formula>
    </cfRule>
    <cfRule type="cellIs" dxfId="238" priority="312" operator="equal">
      <formula>"L"</formula>
    </cfRule>
    <cfRule type="cellIs" dxfId="237" priority="313" operator="equal">
      <formula>"P"</formula>
    </cfRule>
    <cfRule type="cellIs" dxfId="236" priority="314" operator="equal">
      <formula>"C"</formula>
    </cfRule>
  </conditionalFormatting>
  <conditionalFormatting sqref="M80:N80">
    <cfRule type="cellIs" dxfId="235" priority="245" operator="equal">
      <formula>"D"</formula>
    </cfRule>
  </conditionalFormatting>
  <conditionalFormatting sqref="M80:N80">
    <cfRule type="cellIs" dxfId="234" priority="241" operator="equal">
      <formula>"I&amp;D"</formula>
    </cfRule>
    <cfRule type="cellIs" dxfId="233" priority="242" operator="equal">
      <formula>"L"</formula>
    </cfRule>
    <cfRule type="cellIs" dxfId="232" priority="243" operator="equal">
      <formula>"P"</formula>
    </cfRule>
    <cfRule type="cellIs" dxfId="231" priority="244" operator="equal">
      <formula>"C"</formula>
    </cfRule>
  </conditionalFormatting>
  <conditionalFormatting sqref="W86:Z86 O86:P86 R86:U86">
    <cfRule type="cellIs" dxfId="230" priority="310" operator="equal">
      <formula>"D"</formula>
    </cfRule>
  </conditionalFormatting>
  <conditionalFormatting sqref="O86:P86 W86:Z86 R86:U86">
    <cfRule type="cellIs" dxfId="229" priority="306" operator="equal">
      <formula>"I&amp;D"</formula>
    </cfRule>
    <cfRule type="cellIs" dxfId="228" priority="307" operator="equal">
      <formula>"L"</formula>
    </cfRule>
    <cfRule type="cellIs" dxfId="227" priority="308" operator="equal">
      <formula>"P"</formula>
    </cfRule>
    <cfRule type="cellIs" dxfId="226" priority="309" operator="equal">
      <formula>"C"</formula>
    </cfRule>
  </conditionalFormatting>
  <conditionalFormatting sqref="W79:Z79 O79:P79 R79:U79">
    <cfRule type="cellIs" dxfId="225" priority="240" operator="equal">
      <formula>"D"</formula>
    </cfRule>
  </conditionalFormatting>
  <conditionalFormatting sqref="O79:P79 W79:Z79 R79:U79">
    <cfRule type="cellIs" dxfId="224" priority="236" operator="equal">
      <formula>"I&amp;D"</formula>
    </cfRule>
    <cfRule type="cellIs" dxfId="223" priority="237" operator="equal">
      <formula>"L"</formula>
    </cfRule>
    <cfRule type="cellIs" dxfId="222" priority="238" operator="equal">
      <formula>"P"</formula>
    </cfRule>
    <cfRule type="cellIs" dxfId="221" priority="239" operator="equal">
      <formula>"C"</formula>
    </cfRule>
  </conditionalFormatting>
  <conditionalFormatting sqref="M84:N84">
    <cfRule type="cellIs" dxfId="220" priority="285" operator="equal">
      <formula>"D"</formula>
    </cfRule>
  </conditionalFormatting>
  <conditionalFormatting sqref="M84:N84">
    <cfRule type="cellIs" dxfId="219" priority="281" operator="equal">
      <formula>"I&amp;D"</formula>
    </cfRule>
    <cfRule type="cellIs" dxfId="218" priority="282" operator="equal">
      <formula>"L"</formula>
    </cfRule>
    <cfRule type="cellIs" dxfId="217" priority="283" operator="equal">
      <formula>"P"</formula>
    </cfRule>
    <cfRule type="cellIs" dxfId="216" priority="284" operator="equal">
      <formula>"C"</formula>
    </cfRule>
  </conditionalFormatting>
  <conditionalFormatting sqref="W83:Z83 O83:P83 R83:U83">
    <cfRule type="cellIs" dxfId="215" priority="280" operator="equal">
      <formula>"D"</formula>
    </cfRule>
  </conditionalFormatting>
  <conditionalFormatting sqref="O83:P83 W83:Z83 R83:U83">
    <cfRule type="cellIs" dxfId="214" priority="276" operator="equal">
      <formula>"I&amp;D"</formula>
    </cfRule>
    <cfRule type="cellIs" dxfId="213" priority="277" operator="equal">
      <formula>"L"</formula>
    </cfRule>
    <cfRule type="cellIs" dxfId="212" priority="278" operator="equal">
      <formula>"P"</formula>
    </cfRule>
    <cfRule type="cellIs" dxfId="211" priority="279" operator="equal">
      <formula>"C"</formula>
    </cfRule>
  </conditionalFormatting>
  <conditionalFormatting sqref="M57:N57">
    <cfRule type="cellIs" dxfId="210" priority="10" operator="equal">
      <formula>"D"</formula>
    </cfRule>
  </conditionalFormatting>
  <conditionalFormatting sqref="M57:N57">
    <cfRule type="cellIs" dxfId="209" priority="6" operator="equal">
      <formula>"I&amp;D"</formula>
    </cfRule>
    <cfRule type="cellIs" dxfId="208" priority="7" operator="equal">
      <formula>"L"</formula>
    </cfRule>
    <cfRule type="cellIs" dxfId="207" priority="8" operator="equal">
      <formula>"P"</formula>
    </cfRule>
    <cfRule type="cellIs" dxfId="206" priority="9" operator="equal">
      <formula>"C"</formula>
    </cfRule>
  </conditionalFormatting>
  <conditionalFormatting sqref="M83:N83">
    <cfRule type="cellIs" dxfId="205" priority="275" operator="equal">
      <formula>"D"</formula>
    </cfRule>
  </conditionalFormatting>
  <conditionalFormatting sqref="M83:N83">
    <cfRule type="cellIs" dxfId="204" priority="271" operator="equal">
      <formula>"I&amp;D"</formula>
    </cfRule>
    <cfRule type="cellIs" dxfId="203" priority="272" operator="equal">
      <formula>"L"</formula>
    </cfRule>
    <cfRule type="cellIs" dxfId="202" priority="273" operator="equal">
      <formula>"P"</formula>
    </cfRule>
    <cfRule type="cellIs" dxfId="201" priority="274" operator="equal">
      <formula>"C"</formula>
    </cfRule>
  </conditionalFormatting>
  <conditionalFormatting sqref="W82:Z82 O82:P82 R82:U82">
    <cfRule type="cellIs" dxfId="200" priority="270" operator="equal">
      <formula>"D"</formula>
    </cfRule>
  </conditionalFormatting>
  <conditionalFormatting sqref="O82:P82 W82:Z82 R82:U82">
    <cfRule type="cellIs" dxfId="199" priority="266" operator="equal">
      <formula>"I&amp;D"</formula>
    </cfRule>
    <cfRule type="cellIs" dxfId="198" priority="267" operator="equal">
      <formula>"L"</formula>
    </cfRule>
    <cfRule type="cellIs" dxfId="197" priority="268" operator="equal">
      <formula>"P"</formula>
    </cfRule>
    <cfRule type="cellIs" dxfId="196" priority="269" operator="equal">
      <formula>"C"</formula>
    </cfRule>
  </conditionalFormatting>
  <conditionalFormatting sqref="M82:N82">
    <cfRule type="cellIs" dxfId="195" priority="265" operator="equal">
      <formula>"D"</formula>
    </cfRule>
  </conditionalFormatting>
  <conditionalFormatting sqref="M82:N82">
    <cfRule type="cellIs" dxfId="194" priority="261" operator="equal">
      <formula>"I&amp;D"</formula>
    </cfRule>
    <cfRule type="cellIs" dxfId="193" priority="262" operator="equal">
      <formula>"L"</formula>
    </cfRule>
    <cfRule type="cellIs" dxfId="192" priority="263" operator="equal">
      <formula>"P"</formula>
    </cfRule>
    <cfRule type="cellIs" dxfId="191" priority="264" operator="equal">
      <formula>"C"</formula>
    </cfRule>
  </conditionalFormatting>
  <conditionalFormatting sqref="W81:Z81 O81:P81 R81:U81">
    <cfRule type="cellIs" dxfId="190" priority="260" operator="equal">
      <formula>"D"</formula>
    </cfRule>
  </conditionalFormatting>
  <conditionalFormatting sqref="O81:P81 W81:Z81 R81:U81">
    <cfRule type="cellIs" dxfId="189" priority="256" operator="equal">
      <formula>"I&amp;D"</formula>
    </cfRule>
    <cfRule type="cellIs" dxfId="188" priority="257" operator="equal">
      <formula>"L"</formula>
    </cfRule>
    <cfRule type="cellIs" dxfId="187" priority="258" operator="equal">
      <formula>"P"</formula>
    </cfRule>
    <cfRule type="cellIs" dxfId="186" priority="259" operator="equal">
      <formula>"C"</formula>
    </cfRule>
  </conditionalFormatting>
  <conditionalFormatting sqref="M79:N79">
    <cfRule type="cellIs" dxfId="185" priority="235" operator="equal">
      <formula>"D"</formula>
    </cfRule>
  </conditionalFormatting>
  <conditionalFormatting sqref="M79:N79">
    <cfRule type="cellIs" dxfId="184" priority="231" operator="equal">
      <formula>"I&amp;D"</formula>
    </cfRule>
    <cfRule type="cellIs" dxfId="183" priority="232" operator="equal">
      <formula>"L"</formula>
    </cfRule>
    <cfRule type="cellIs" dxfId="182" priority="233" operator="equal">
      <formula>"P"</formula>
    </cfRule>
    <cfRule type="cellIs" dxfId="181" priority="234" operator="equal">
      <formula>"C"</formula>
    </cfRule>
  </conditionalFormatting>
  <conditionalFormatting sqref="M77:N77">
    <cfRule type="cellIs" dxfId="180" priority="215" operator="equal">
      <formula>"D"</formula>
    </cfRule>
  </conditionalFormatting>
  <conditionalFormatting sqref="W78:Z78 O78:P78 R78:U78">
    <cfRule type="cellIs" dxfId="179" priority="230" operator="equal">
      <formula>"D"</formula>
    </cfRule>
  </conditionalFormatting>
  <conditionalFormatting sqref="O78:P78 W78:Z78 R78:U78">
    <cfRule type="cellIs" dxfId="178" priority="226" operator="equal">
      <formula>"I&amp;D"</formula>
    </cfRule>
    <cfRule type="cellIs" dxfId="177" priority="227" operator="equal">
      <formula>"L"</formula>
    </cfRule>
    <cfRule type="cellIs" dxfId="176" priority="228" operator="equal">
      <formula>"P"</formula>
    </cfRule>
    <cfRule type="cellIs" dxfId="175" priority="229" operator="equal">
      <formula>"C"</formula>
    </cfRule>
  </conditionalFormatting>
  <conditionalFormatting sqref="M77:N77">
    <cfRule type="cellIs" dxfId="174" priority="211" operator="equal">
      <formula>"I&amp;D"</formula>
    </cfRule>
    <cfRule type="cellIs" dxfId="173" priority="212" operator="equal">
      <formula>"L"</formula>
    </cfRule>
    <cfRule type="cellIs" dxfId="172" priority="213" operator="equal">
      <formula>"P"</formula>
    </cfRule>
    <cfRule type="cellIs" dxfId="171" priority="214" operator="equal">
      <formula>"C"</formula>
    </cfRule>
  </conditionalFormatting>
  <conditionalFormatting sqref="W76:Z76 O76:P76 R76:U76">
    <cfRule type="cellIs" dxfId="170" priority="210" operator="equal">
      <formula>"D"</formula>
    </cfRule>
  </conditionalFormatting>
  <conditionalFormatting sqref="O76:P76 W76:Z76 R76:U76">
    <cfRule type="cellIs" dxfId="169" priority="206" operator="equal">
      <formula>"I&amp;D"</formula>
    </cfRule>
    <cfRule type="cellIs" dxfId="168" priority="207" operator="equal">
      <formula>"L"</formula>
    </cfRule>
    <cfRule type="cellIs" dxfId="167" priority="208" operator="equal">
      <formula>"P"</formula>
    </cfRule>
    <cfRule type="cellIs" dxfId="166" priority="209" operator="equal">
      <formula>"C"</formula>
    </cfRule>
  </conditionalFormatting>
  <conditionalFormatting sqref="M78:N78">
    <cfRule type="cellIs" dxfId="165" priority="225" operator="equal">
      <formula>"D"</formula>
    </cfRule>
  </conditionalFormatting>
  <conditionalFormatting sqref="M78:N78">
    <cfRule type="cellIs" dxfId="164" priority="221" operator="equal">
      <formula>"I&amp;D"</formula>
    </cfRule>
    <cfRule type="cellIs" dxfId="163" priority="222" operator="equal">
      <formula>"L"</formula>
    </cfRule>
    <cfRule type="cellIs" dxfId="162" priority="223" operator="equal">
      <formula>"P"</formula>
    </cfRule>
    <cfRule type="cellIs" dxfId="161" priority="224" operator="equal">
      <formula>"C"</formula>
    </cfRule>
  </conditionalFormatting>
  <conditionalFormatting sqref="M76:N76">
    <cfRule type="cellIs" dxfId="160" priority="205" operator="equal">
      <formula>"D"</formula>
    </cfRule>
  </conditionalFormatting>
  <conditionalFormatting sqref="M76:N76">
    <cfRule type="cellIs" dxfId="159" priority="201" operator="equal">
      <formula>"I&amp;D"</formula>
    </cfRule>
    <cfRule type="cellIs" dxfId="158" priority="202" operator="equal">
      <formula>"L"</formula>
    </cfRule>
    <cfRule type="cellIs" dxfId="157" priority="203" operator="equal">
      <formula>"P"</formula>
    </cfRule>
    <cfRule type="cellIs" dxfId="156" priority="204" operator="equal">
      <formula>"C"</formula>
    </cfRule>
  </conditionalFormatting>
  <conditionalFormatting sqref="W77:Z77 O77:P77 R77:U77">
    <cfRule type="cellIs" dxfId="155" priority="220" operator="equal">
      <formula>"D"</formula>
    </cfRule>
  </conditionalFormatting>
  <conditionalFormatting sqref="O77:P77 W77:Z77 R77:U77">
    <cfRule type="cellIs" dxfId="154" priority="216" operator="equal">
      <formula>"I&amp;D"</formula>
    </cfRule>
    <cfRule type="cellIs" dxfId="153" priority="217" operator="equal">
      <formula>"L"</formula>
    </cfRule>
    <cfRule type="cellIs" dxfId="152" priority="218" operator="equal">
      <formula>"P"</formula>
    </cfRule>
    <cfRule type="cellIs" dxfId="151" priority="219" operator="equal">
      <formula>"C"</formula>
    </cfRule>
  </conditionalFormatting>
  <conditionalFormatting sqref="W75:Z75 O75:P75 R75:U75">
    <cfRule type="cellIs" dxfId="150" priority="200" operator="equal">
      <formula>"D"</formula>
    </cfRule>
  </conditionalFormatting>
  <conditionalFormatting sqref="O75:P75 W75:Z75 R75:U75">
    <cfRule type="cellIs" dxfId="149" priority="196" operator="equal">
      <formula>"I&amp;D"</formula>
    </cfRule>
    <cfRule type="cellIs" dxfId="148" priority="197" operator="equal">
      <formula>"L"</formula>
    </cfRule>
    <cfRule type="cellIs" dxfId="147" priority="198" operator="equal">
      <formula>"P"</formula>
    </cfRule>
    <cfRule type="cellIs" dxfId="146" priority="199" operator="equal">
      <formula>"C"</formula>
    </cfRule>
  </conditionalFormatting>
  <conditionalFormatting sqref="M73:N73">
    <cfRule type="cellIs" dxfId="145" priority="175" operator="equal">
      <formula>"D"</formula>
    </cfRule>
  </conditionalFormatting>
  <conditionalFormatting sqref="M73:N73">
    <cfRule type="cellIs" dxfId="144" priority="171" operator="equal">
      <formula>"I&amp;D"</formula>
    </cfRule>
    <cfRule type="cellIs" dxfId="143" priority="172" operator="equal">
      <formula>"L"</formula>
    </cfRule>
    <cfRule type="cellIs" dxfId="142" priority="173" operator="equal">
      <formula>"P"</formula>
    </cfRule>
    <cfRule type="cellIs" dxfId="141" priority="174" operator="equal">
      <formula>"C"</formula>
    </cfRule>
  </conditionalFormatting>
  <conditionalFormatting sqref="W72:Z72 O72:P72 R72:U72">
    <cfRule type="cellIs" dxfId="140" priority="170" operator="equal">
      <formula>"D"</formula>
    </cfRule>
  </conditionalFormatting>
  <conditionalFormatting sqref="O72:P72 W72:Z72 R72:U72">
    <cfRule type="cellIs" dxfId="139" priority="166" operator="equal">
      <formula>"I&amp;D"</formula>
    </cfRule>
    <cfRule type="cellIs" dxfId="138" priority="167" operator="equal">
      <formula>"L"</formula>
    </cfRule>
    <cfRule type="cellIs" dxfId="137" priority="168" operator="equal">
      <formula>"P"</formula>
    </cfRule>
    <cfRule type="cellIs" dxfId="136" priority="169" operator="equal">
      <formula>"C"</formula>
    </cfRule>
  </conditionalFormatting>
  <conditionalFormatting sqref="M72:N72">
    <cfRule type="cellIs" dxfId="135" priority="165" operator="equal">
      <formula>"D"</formula>
    </cfRule>
  </conditionalFormatting>
  <conditionalFormatting sqref="M72:N72">
    <cfRule type="cellIs" dxfId="134" priority="161" operator="equal">
      <formula>"I&amp;D"</formula>
    </cfRule>
    <cfRule type="cellIs" dxfId="133" priority="162" operator="equal">
      <formula>"L"</formula>
    </cfRule>
    <cfRule type="cellIs" dxfId="132" priority="163" operator="equal">
      <formula>"P"</formula>
    </cfRule>
    <cfRule type="cellIs" dxfId="131" priority="164" operator="equal">
      <formula>"C"</formula>
    </cfRule>
  </conditionalFormatting>
  <conditionalFormatting sqref="W71:Z71 O71:P71 R71:U71">
    <cfRule type="cellIs" dxfId="130" priority="160" operator="equal">
      <formula>"D"</formula>
    </cfRule>
  </conditionalFormatting>
  <conditionalFormatting sqref="O71:P71 W71:Z71 R71:U71">
    <cfRule type="cellIs" dxfId="129" priority="156" operator="equal">
      <formula>"I&amp;D"</formula>
    </cfRule>
    <cfRule type="cellIs" dxfId="128" priority="157" operator="equal">
      <formula>"L"</formula>
    </cfRule>
    <cfRule type="cellIs" dxfId="127" priority="158" operator="equal">
      <formula>"P"</formula>
    </cfRule>
    <cfRule type="cellIs" dxfId="126" priority="159" operator="equal">
      <formula>"C"</formula>
    </cfRule>
  </conditionalFormatting>
  <conditionalFormatting sqref="M75:N75">
    <cfRule type="cellIs" dxfId="125" priority="195" operator="equal">
      <formula>"D"</formula>
    </cfRule>
  </conditionalFormatting>
  <conditionalFormatting sqref="M75:N75">
    <cfRule type="cellIs" dxfId="124" priority="191" operator="equal">
      <formula>"I&amp;D"</formula>
    </cfRule>
    <cfRule type="cellIs" dxfId="123" priority="192" operator="equal">
      <formula>"L"</formula>
    </cfRule>
    <cfRule type="cellIs" dxfId="122" priority="193" operator="equal">
      <formula>"P"</formula>
    </cfRule>
    <cfRule type="cellIs" dxfId="121" priority="194" operator="equal">
      <formula>"C"</formula>
    </cfRule>
  </conditionalFormatting>
  <conditionalFormatting sqref="W74:Z74 O74:P74 R74:U74">
    <cfRule type="cellIs" dxfId="120" priority="190" operator="equal">
      <formula>"D"</formula>
    </cfRule>
  </conditionalFormatting>
  <conditionalFormatting sqref="O74:P74 W74:Z74 R74:U74">
    <cfRule type="cellIs" dxfId="119" priority="186" operator="equal">
      <formula>"I&amp;D"</formula>
    </cfRule>
    <cfRule type="cellIs" dxfId="118" priority="187" operator="equal">
      <formula>"L"</formula>
    </cfRule>
    <cfRule type="cellIs" dxfId="117" priority="188" operator="equal">
      <formula>"P"</formula>
    </cfRule>
    <cfRule type="cellIs" dxfId="116" priority="189" operator="equal">
      <formula>"C"</formula>
    </cfRule>
  </conditionalFormatting>
  <conditionalFormatting sqref="M74:N74">
    <cfRule type="cellIs" dxfId="115" priority="185" operator="equal">
      <formula>"D"</formula>
    </cfRule>
  </conditionalFormatting>
  <conditionalFormatting sqref="M74:N74">
    <cfRule type="cellIs" dxfId="114" priority="181" operator="equal">
      <formula>"I&amp;D"</formula>
    </cfRule>
    <cfRule type="cellIs" dxfId="113" priority="182" operator="equal">
      <formula>"L"</formula>
    </cfRule>
    <cfRule type="cellIs" dxfId="112" priority="183" operator="equal">
      <formula>"P"</formula>
    </cfRule>
    <cfRule type="cellIs" dxfId="111" priority="184" operator="equal">
      <formula>"C"</formula>
    </cfRule>
  </conditionalFormatting>
  <conditionalFormatting sqref="W73:Z73 O73:P73 R73:U73">
    <cfRule type="cellIs" dxfId="110" priority="180" operator="equal">
      <formula>"D"</formula>
    </cfRule>
  </conditionalFormatting>
  <conditionalFormatting sqref="O73:P73 W73:Z73 R73:U73">
    <cfRule type="cellIs" dxfId="109" priority="176" operator="equal">
      <formula>"I&amp;D"</formula>
    </cfRule>
    <cfRule type="cellIs" dxfId="108" priority="177" operator="equal">
      <formula>"L"</formula>
    </cfRule>
    <cfRule type="cellIs" dxfId="107" priority="178" operator="equal">
      <formula>"P"</formula>
    </cfRule>
    <cfRule type="cellIs" dxfId="106" priority="179" operator="equal">
      <formula>"C"</formula>
    </cfRule>
  </conditionalFormatting>
  <conditionalFormatting sqref="M71:N71">
    <cfRule type="cellIs" dxfId="105" priority="155" operator="equal">
      <formula>"D"</formula>
    </cfRule>
  </conditionalFormatting>
  <conditionalFormatting sqref="M71:N71">
    <cfRule type="cellIs" dxfId="104" priority="151" operator="equal">
      <formula>"I&amp;D"</formula>
    </cfRule>
    <cfRule type="cellIs" dxfId="103" priority="152" operator="equal">
      <formula>"L"</formula>
    </cfRule>
    <cfRule type="cellIs" dxfId="102" priority="153" operator="equal">
      <formula>"P"</formula>
    </cfRule>
    <cfRule type="cellIs" dxfId="101" priority="154" operator="equal">
      <formula>"C"</formula>
    </cfRule>
  </conditionalFormatting>
  <conditionalFormatting sqref="W70:Z70 O70:P70 R70:U70">
    <cfRule type="cellIs" dxfId="100" priority="150" operator="equal">
      <formula>"D"</formula>
    </cfRule>
  </conditionalFormatting>
  <conditionalFormatting sqref="O70:P70 W70:Z70 R70:U70">
    <cfRule type="cellIs" dxfId="99" priority="146" operator="equal">
      <formula>"I&amp;D"</formula>
    </cfRule>
    <cfRule type="cellIs" dxfId="98" priority="147" operator="equal">
      <formula>"L"</formula>
    </cfRule>
    <cfRule type="cellIs" dxfId="97" priority="148" operator="equal">
      <formula>"P"</formula>
    </cfRule>
    <cfRule type="cellIs" dxfId="96" priority="149" operator="equal">
      <formula>"C"</formula>
    </cfRule>
  </conditionalFormatting>
  <conditionalFormatting sqref="M70:N70">
    <cfRule type="cellIs" dxfId="95" priority="145" operator="equal">
      <formula>"D"</formula>
    </cfRule>
  </conditionalFormatting>
  <conditionalFormatting sqref="M70:N70">
    <cfRule type="cellIs" dxfId="94" priority="141" operator="equal">
      <formula>"I&amp;D"</formula>
    </cfRule>
    <cfRule type="cellIs" dxfId="93" priority="142" operator="equal">
      <formula>"L"</formula>
    </cfRule>
    <cfRule type="cellIs" dxfId="92" priority="143" operator="equal">
      <formula>"P"</formula>
    </cfRule>
    <cfRule type="cellIs" dxfId="91" priority="144" operator="equal">
      <formula>"C"</formula>
    </cfRule>
  </conditionalFormatting>
  <conditionalFormatting sqref="W69:Z69 O69:P69 R69:U69">
    <cfRule type="cellIs" dxfId="90" priority="140" operator="equal">
      <formula>"D"</formula>
    </cfRule>
  </conditionalFormatting>
  <conditionalFormatting sqref="O69:P69 W69:Z69 R69:U69">
    <cfRule type="cellIs" dxfId="89" priority="136" operator="equal">
      <formula>"I&amp;D"</formula>
    </cfRule>
    <cfRule type="cellIs" dxfId="88" priority="137" operator="equal">
      <formula>"L"</formula>
    </cfRule>
    <cfRule type="cellIs" dxfId="87" priority="138" operator="equal">
      <formula>"P"</formula>
    </cfRule>
    <cfRule type="cellIs" dxfId="86" priority="139" operator="equal">
      <formula>"C"</formula>
    </cfRule>
  </conditionalFormatting>
  <conditionalFormatting sqref="M69:N69">
    <cfRule type="cellIs" dxfId="85" priority="135" operator="equal">
      <formula>"D"</formula>
    </cfRule>
  </conditionalFormatting>
  <conditionalFormatting sqref="M69:N69">
    <cfRule type="cellIs" dxfId="84" priority="131" operator="equal">
      <formula>"I&amp;D"</formula>
    </cfRule>
    <cfRule type="cellIs" dxfId="83" priority="132" operator="equal">
      <formula>"L"</formula>
    </cfRule>
    <cfRule type="cellIs" dxfId="82" priority="133" operator="equal">
      <formula>"P"</formula>
    </cfRule>
    <cfRule type="cellIs" dxfId="81" priority="134" operator="equal">
      <formula>"C"</formula>
    </cfRule>
  </conditionalFormatting>
  <conditionalFormatting sqref="W68:Z68 O68:P68 R68:U68">
    <cfRule type="cellIs" dxfId="80" priority="130" operator="equal">
      <formula>"D"</formula>
    </cfRule>
  </conditionalFormatting>
  <conditionalFormatting sqref="O68:P68 W68:Z68 R68:U68">
    <cfRule type="cellIs" dxfId="79" priority="126" operator="equal">
      <formula>"I&amp;D"</formula>
    </cfRule>
    <cfRule type="cellIs" dxfId="78" priority="127" operator="equal">
      <formula>"L"</formula>
    </cfRule>
    <cfRule type="cellIs" dxfId="77" priority="128" operator="equal">
      <formula>"P"</formula>
    </cfRule>
    <cfRule type="cellIs" dxfId="76" priority="129" operator="equal">
      <formula>"C"</formula>
    </cfRule>
  </conditionalFormatting>
  <conditionalFormatting sqref="M66:N66">
    <cfRule type="cellIs" dxfId="75" priority="105" operator="equal">
      <formula>"D"</formula>
    </cfRule>
  </conditionalFormatting>
  <conditionalFormatting sqref="M66:N66">
    <cfRule type="cellIs" dxfId="74" priority="101" operator="equal">
      <formula>"I&amp;D"</formula>
    </cfRule>
    <cfRule type="cellIs" dxfId="73" priority="102" operator="equal">
      <formula>"L"</formula>
    </cfRule>
    <cfRule type="cellIs" dxfId="72" priority="103" operator="equal">
      <formula>"P"</formula>
    </cfRule>
    <cfRule type="cellIs" dxfId="71" priority="104" operator="equal">
      <formula>"C"</formula>
    </cfRule>
  </conditionalFormatting>
  <conditionalFormatting sqref="M64:N64">
    <cfRule type="cellIs" dxfId="70" priority="85" operator="equal">
      <formula>"D"</formula>
    </cfRule>
  </conditionalFormatting>
  <conditionalFormatting sqref="M64:N64">
    <cfRule type="cellIs" dxfId="69" priority="81" operator="equal">
      <formula>"I&amp;D"</formula>
    </cfRule>
    <cfRule type="cellIs" dxfId="68" priority="82" operator="equal">
      <formula>"L"</formula>
    </cfRule>
    <cfRule type="cellIs" dxfId="67" priority="83" operator="equal">
      <formula>"P"</formula>
    </cfRule>
    <cfRule type="cellIs" dxfId="66" priority="84" operator="equal">
      <formula>"C"</formula>
    </cfRule>
  </conditionalFormatting>
  <conditionalFormatting sqref="W63:Z63 O63:P63 R63:U63">
    <cfRule type="cellIs" dxfId="65" priority="80" operator="equal">
      <formula>"D"</formula>
    </cfRule>
  </conditionalFormatting>
  <conditionalFormatting sqref="O63:P63 W63:Z63 R63:U63">
    <cfRule type="cellIs" dxfId="64" priority="76" operator="equal">
      <formula>"I&amp;D"</formula>
    </cfRule>
    <cfRule type="cellIs" dxfId="63" priority="77" operator="equal">
      <formula>"L"</formula>
    </cfRule>
    <cfRule type="cellIs" dxfId="62" priority="78" operator="equal">
      <formula>"P"</formula>
    </cfRule>
    <cfRule type="cellIs" dxfId="61" priority="79" operator="equal">
      <formula>"C"</formula>
    </cfRule>
  </conditionalFormatting>
  <conditionalFormatting sqref="M63:N63">
    <cfRule type="cellIs" dxfId="60" priority="75" operator="equal">
      <formula>"D"</formula>
    </cfRule>
  </conditionalFormatting>
  <conditionalFormatting sqref="M63:N63">
    <cfRule type="cellIs" dxfId="59" priority="71" operator="equal">
      <formula>"I&amp;D"</formula>
    </cfRule>
    <cfRule type="cellIs" dxfId="58" priority="72" operator="equal">
      <formula>"L"</formula>
    </cfRule>
    <cfRule type="cellIs" dxfId="57" priority="73" operator="equal">
      <formula>"P"</formula>
    </cfRule>
    <cfRule type="cellIs" dxfId="56" priority="74" operator="equal">
      <formula>"C"</formula>
    </cfRule>
  </conditionalFormatting>
  <conditionalFormatting sqref="W62:Z62 O62:P62 R62:U62">
    <cfRule type="cellIs" dxfId="55" priority="70" operator="equal">
      <formula>"D"</formula>
    </cfRule>
  </conditionalFormatting>
  <conditionalFormatting sqref="O62:P62 W62:Z62 R62:U62">
    <cfRule type="cellIs" dxfId="54" priority="66" operator="equal">
      <formula>"I&amp;D"</formula>
    </cfRule>
    <cfRule type="cellIs" dxfId="53" priority="67" operator="equal">
      <formula>"L"</formula>
    </cfRule>
    <cfRule type="cellIs" dxfId="52" priority="68" operator="equal">
      <formula>"P"</formula>
    </cfRule>
    <cfRule type="cellIs" dxfId="51" priority="69" operator="equal">
      <formula>"C"</formula>
    </cfRule>
  </conditionalFormatting>
  <conditionalFormatting sqref="W65:Z65 O65:P65 R65:U65">
    <cfRule type="cellIs" dxfId="50" priority="100" operator="equal">
      <formula>"D"</formula>
    </cfRule>
  </conditionalFormatting>
  <conditionalFormatting sqref="O65:P65 W65:Z65 R65:U65">
    <cfRule type="cellIs" dxfId="49" priority="96" operator="equal">
      <formula>"I&amp;D"</formula>
    </cfRule>
    <cfRule type="cellIs" dxfId="48" priority="97" operator="equal">
      <formula>"L"</formula>
    </cfRule>
    <cfRule type="cellIs" dxfId="47" priority="98" operator="equal">
      <formula>"P"</formula>
    </cfRule>
    <cfRule type="cellIs" dxfId="46" priority="99" operator="equal">
      <formula>"C"</formula>
    </cfRule>
  </conditionalFormatting>
  <conditionalFormatting sqref="M65:N65">
    <cfRule type="cellIs" dxfId="45" priority="95" operator="equal">
      <formula>"D"</formula>
    </cfRule>
  </conditionalFormatting>
  <conditionalFormatting sqref="M65:N65">
    <cfRule type="cellIs" dxfId="44" priority="91" operator="equal">
      <formula>"I&amp;D"</formula>
    </cfRule>
    <cfRule type="cellIs" dxfId="43" priority="92" operator="equal">
      <formula>"L"</formula>
    </cfRule>
    <cfRule type="cellIs" dxfId="42" priority="93" operator="equal">
      <formula>"P"</formula>
    </cfRule>
    <cfRule type="cellIs" dxfId="41" priority="94" operator="equal">
      <formula>"C"</formula>
    </cfRule>
  </conditionalFormatting>
  <conditionalFormatting sqref="W64:Z64 O64:P64 R64:U64">
    <cfRule type="cellIs" dxfId="40" priority="90" operator="equal">
      <formula>"D"</formula>
    </cfRule>
  </conditionalFormatting>
  <conditionalFormatting sqref="O64:P64 W64:Z64 R64:U64">
    <cfRule type="cellIs" dxfId="39" priority="86" operator="equal">
      <formula>"I&amp;D"</formula>
    </cfRule>
    <cfRule type="cellIs" dxfId="38" priority="87" operator="equal">
      <formula>"L"</formula>
    </cfRule>
    <cfRule type="cellIs" dxfId="37" priority="88" operator="equal">
      <formula>"P"</formula>
    </cfRule>
    <cfRule type="cellIs" dxfId="36" priority="89" operator="equal">
      <formula>"C"</formula>
    </cfRule>
  </conditionalFormatting>
  <conditionalFormatting sqref="M62:N62">
    <cfRule type="cellIs" dxfId="35" priority="65" operator="equal">
      <formula>"D"</formula>
    </cfRule>
  </conditionalFormatting>
  <conditionalFormatting sqref="M62:N62">
    <cfRule type="cellIs" dxfId="34" priority="61" operator="equal">
      <formula>"I&amp;D"</formula>
    </cfRule>
    <cfRule type="cellIs" dxfId="33" priority="62" operator="equal">
      <formula>"L"</formula>
    </cfRule>
    <cfRule type="cellIs" dxfId="32" priority="63" operator="equal">
      <formula>"P"</formula>
    </cfRule>
    <cfRule type="cellIs" dxfId="31" priority="64" operator="equal">
      <formula>"C"</formula>
    </cfRule>
  </conditionalFormatting>
  <conditionalFormatting sqref="W61:Z61 O61:P61 R61:U61">
    <cfRule type="cellIs" dxfId="30" priority="60" operator="equal">
      <formula>"D"</formula>
    </cfRule>
  </conditionalFormatting>
  <conditionalFormatting sqref="O61:P61 W61:Z61 R61:U61">
    <cfRule type="cellIs" dxfId="29" priority="56" operator="equal">
      <formula>"I&amp;D"</formula>
    </cfRule>
    <cfRule type="cellIs" dxfId="28" priority="57" operator="equal">
      <formula>"L"</formula>
    </cfRule>
    <cfRule type="cellIs" dxfId="27" priority="58" operator="equal">
      <formula>"P"</formula>
    </cfRule>
    <cfRule type="cellIs" dxfId="26" priority="59" operator="equal">
      <formula>"C"</formula>
    </cfRule>
  </conditionalFormatting>
  <conditionalFormatting sqref="M61:N61">
    <cfRule type="cellIs" dxfId="25" priority="55" operator="equal">
      <formula>"D"</formula>
    </cfRule>
  </conditionalFormatting>
  <conditionalFormatting sqref="M61:N61">
    <cfRule type="cellIs" dxfId="24" priority="51" operator="equal">
      <formula>"I&amp;D"</formula>
    </cfRule>
    <cfRule type="cellIs" dxfId="23" priority="52" operator="equal">
      <formula>"L"</formula>
    </cfRule>
    <cfRule type="cellIs" dxfId="22" priority="53" operator="equal">
      <formula>"P"</formula>
    </cfRule>
    <cfRule type="cellIs" dxfId="21" priority="54" operator="equal">
      <formula>"C"</formula>
    </cfRule>
  </conditionalFormatting>
  <conditionalFormatting sqref="W60:Z60 O60:P60 R60:U60">
    <cfRule type="cellIs" dxfId="20" priority="50" operator="equal">
      <formula>"D"</formula>
    </cfRule>
  </conditionalFormatting>
  <conditionalFormatting sqref="O60:P60 W60:Z60 R60:U60">
    <cfRule type="cellIs" dxfId="19" priority="46" operator="equal">
      <formula>"I&amp;D"</formula>
    </cfRule>
    <cfRule type="cellIs" dxfId="18" priority="47" operator="equal">
      <formula>"L"</formula>
    </cfRule>
    <cfRule type="cellIs" dxfId="17" priority="48" operator="equal">
      <formula>"P"</formula>
    </cfRule>
    <cfRule type="cellIs" dxfId="16" priority="49" operator="equal">
      <formula>"C"</formula>
    </cfRule>
  </conditionalFormatting>
  <conditionalFormatting sqref="M60:N60">
    <cfRule type="cellIs" dxfId="15" priority="45" operator="equal">
      <formula>"D"</formula>
    </cfRule>
  </conditionalFormatting>
  <conditionalFormatting sqref="M60:N60">
    <cfRule type="cellIs" dxfId="14" priority="41" operator="equal">
      <formula>"I&amp;D"</formula>
    </cfRule>
    <cfRule type="cellIs" dxfId="13" priority="42" operator="equal">
      <formula>"L"</formula>
    </cfRule>
    <cfRule type="cellIs" dxfId="12" priority="43" operator="equal">
      <formula>"P"</formula>
    </cfRule>
    <cfRule type="cellIs" dxfId="11" priority="44" operator="equal">
      <formula>"C"</formula>
    </cfRule>
  </conditionalFormatting>
  <conditionalFormatting sqref="W59:Z59 O59:P59 R59:U59">
    <cfRule type="cellIs" dxfId="10" priority="40" operator="equal">
      <formula>"D"</formula>
    </cfRule>
  </conditionalFormatting>
  <conditionalFormatting sqref="O59:P59 W59:Z59 R59:U59">
    <cfRule type="cellIs" dxfId="9" priority="36" operator="equal">
      <formula>"I&amp;D"</formula>
    </cfRule>
    <cfRule type="cellIs" dxfId="8" priority="37" operator="equal">
      <formula>"L"</formula>
    </cfRule>
    <cfRule type="cellIs" dxfId="7" priority="38" operator="equal">
      <formula>"P"</formula>
    </cfRule>
    <cfRule type="cellIs" dxfId="6" priority="39" operator="equal">
      <formula>"C"</formula>
    </cfRule>
  </conditionalFormatting>
  <conditionalFormatting sqref="L57">
    <cfRule type="cellIs" dxfId="5" priority="15" operator="equal">
      <formula>"D"</formula>
    </cfRule>
  </conditionalFormatting>
  <conditionalFormatting sqref="L57">
    <cfRule type="cellIs" dxfId="4" priority="11" operator="equal">
      <formula>"I&amp;D"</formula>
    </cfRule>
    <cfRule type="cellIs" dxfId="3" priority="12" operator="equal">
      <formula>"L"</formula>
    </cfRule>
    <cfRule type="cellIs" dxfId="2" priority="13" operator="equal">
      <formula>"P"</formula>
    </cfRule>
    <cfRule type="cellIs" dxfId="1" priority="14" operator="equal">
      <formula>"C"</formula>
    </cfRule>
  </conditionalFormatting>
  <conditionalFormatting sqref="Q57">
    <cfRule type="cellIs" dxfId="0" priority="5" operator="equal">
      <formula>"C"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891D190A1BEB45BFFA54C5CDF33EC8" ma:contentTypeVersion="4" ma:contentTypeDescription="Create a new document." ma:contentTypeScope="" ma:versionID="75ac46a82183cd29986603e9d9e25eee">
  <xsd:schema xmlns:xsd="http://www.w3.org/2001/XMLSchema" xmlns:xs="http://www.w3.org/2001/XMLSchema" xmlns:p="http://schemas.microsoft.com/office/2006/metadata/properties" xmlns:ns3="efe887ab-dbbf-4856-b3c5-3bad3fa0f2e6" targetNamespace="http://schemas.microsoft.com/office/2006/metadata/properties" ma:root="true" ma:fieldsID="1833892ca47bab6519d968de69953fd4" ns3:_="">
    <xsd:import namespace="efe887ab-dbbf-4856-b3c5-3bad3fa0f2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87ab-dbbf-4856-b3c5-3bad3fa0f2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34A9C-10E1-4D07-93E0-879655B0BCAE}">
  <ds:schemaRefs>
    <ds:schemaRef ds:uri="http://purl.org/dc/terms/"/>
    <ds:schemaRef ds:uri="efe887ab-dbbf-4856-b3c5-3bad3fa0f2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6E7F02-6A53-4A14-949C-00AB2E6E1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887ab-dbbf-4856-b3c5-3bad3fa0f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6A84E-A6E5-4274-B236-E1C0FB632B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PipelineWorks22-23 Transport</vt:lpstr>
      <vt:lpstr>PipelineWorks22-23 Waters</vt:lpstr>
      <vt:lpstr>PipelineWorks22-23 Community Fa</vt:lpstr>
      <vt:lpstr>PipelineWorks 22-23 Property Se</vt:lpstr>
      <vt:lpstr>Transportation</vt:lpstr>
    </vt:vector>
  </TitlesOfParts>
  <Manager/>
  <Company>Waipa District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Sherryn Paterson</dc:creator>
  <cp:keywords/>
  <dc:description/>
  <cp:lastModifiedBy>Adele Bird</cp:lastModifiedBy>
  <cp:revision/>
  <dcterms:created xsi:type="dcterms:W3CDTF">2019-06-10T21:09:38Z</dcterms:created>
  <dcterms:modified xsi:type="dcterms:W3CDTF">2022-08-01T20:43:14Z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0x010100DB891D190A1BEB45BFFA54C5CDF33EC8</vt:lpwstr>
  </property>
</Properties>
</file>